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8"/>
  </bookViews>
  <sheets>
    <sheet name="الرئيسية" sheetId="1" state="visible" r:id="rId3"/>
    <sheet name="إعدادات" sheetId="2" state="visible" r:id="rId4"/>
    <sheet name="بيانات" sheetId="3" state="hidden" r:id="rId5"/>
    <sheet name="تقارير القماش" sheetId="4" state="visible" r:id="rId6"/>
    <sheet name="مخزن القماش الخام" sheetId="5" state="visible" r:id="rId7"/>
    <sheet name="إذن توريد قماش" sheetId="6" state="visible" r:id="rId8"/>
    <sheet name="إذن صرف قماش" sheetId="7" state="visible" r:id="rId9"/>
    <sheet name="مخزن السكراب الطبي" sheetId="8" state="visible" r:id="rId10"/>
    <sheet name="إذن توريد منتجات" sheetId="9" state="visible" r:id="rId11"/>
    <sheet name="إذن صرف منتجات" sheetId="10" state="visible" r:id="rId12"/>
    <sheet name="مخزن قطع الغيار" sheetId="11" state="visible" r:id="rId13"/>
    <sheet name="توريد قطع الغيار" sheetId="12" state="visible" r:id="rId14"/>
    <sheet name="صرف قطع الغيار" sheetId="13" state="visible" r:id="rId15"/>
    <sheet name="العملاء" sheetId="14" state="visible" r:id="rId16"/>
    <sheet name="الفواتير" sheetId="15" state="visible" r:id="rId17"/>
    <sheet name="التحصيل" sheetId="16" state="visible" r:id="rId18"/>
  </sheets>
  <definedNames>
    <definedName function="false" hidden="false" localSheetId="9" name="_xlnm.Print_Area" vbProcedure="false">'إذن صرف منتجات'!$D$1:$P$210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<sst xmlns="http://schemas.openxmlformats.org/spreadsheetml/2006/main" count="3587" uniqueCount="484">
  <si>
    <t xml:space="preserve">🏭  مصنع الملابس الطبية</t>
  </si>
  <si>
    <t xml:space="preserve">نظام إدارة المخزون — الأذونات مرتبطة بالمخزن تلقائياً ✅</t>
  </si>
  <si>
    <t xml:space="preserve">📦 مخزن القماش الخام</t>
  </si>
  <si>
    <t xml:space="preserve">رصيد القماش — يتحدث تلقائياً من أذونات التوريد والصرف</t>
  </si>
  <si>
    <t xml:space="preserve">1/12</t>
  </si>
  <si>
    <t xml:space="preserve">📋 إذن توريد قماش</t>
  </si>
  <si>
    <t xml:space="preserve">أدخل اللون من القائمة المنسدلة + الكمية → يضاف للمخزن</t>
  </si>
  <si>
    <t xml:space="preserve">2/12</t>
  </si>
  <si>
    <t xml:space="preserve">📋 إذن صرف قماش</t>
  </si>
  <si>
    <t xml:space="preserve">أدخل اللون من القائمة المنسدلة + الكمية → ينقص من المخزن</t>
  </si>
  <si>
    <t xml:space="preserve">3/12</t>
  </si>
  <si>
    <t xml:space="preserve">🩺 مخزن السكراب الطبي</t>
  </si>
  <si>
    <t xml:space="preserve">رصيد المنتجات بالنوع/اللون/المقاس — يتحدث تلقائياً</t>
  </si>
  <si>
    <t xml:space="preserve">4/12</t>
  </si>
  <si>
    <t xml:space="preserve">📋 إذن توريد منتجات</t>
  </si>
  <si>
    <t xml:space="preserve">اختر النوع + اللون + المقاس + الكمية → يضاف للمخزن</t>
  </si>
  <si>
    <t xml:space="preserve">5/12</t>
  </si>
  <si>
    <t xml:space="preserve">📋 إذن صرف منتجات</t>
  </si>
  <si>
    <t xml:space="preserve">اختر النوع + اللون + المقاس + الكمية → ينقص من المخزن</t>
  </si>
  <si>
    <t xml:space="preserve">6/12</t>
  </si>
  <si>
    <t xml:space="preserve">🔧 مخزن قطع الغيار</t>
  </si>
  <si>
    <t xml:space="preserve">رصيد القطع — يتحدث تلقائياً + تنبيه الحد الأدنى</t>
  </si>
  <si>
    <t xml:space="preserve">7/12</t>
  </si>
  <si>
    <t xml:space="preserve">📋 توريد قطع الغيار</t>
  </si>
  <si>
    <t xml:space="preserve">اختر اسم القطعة من القائمة + الكمية → يضاف للمخزن</t>
  </si>
  <si>
    <t xml:space="preserve">8/12</t>
  </si>
  <si>
    <t xml:space="preserve">📋 صرف قطع الغيار</t>
  </si>
  <si>
    <t xml:space="preserve">اختر اسم القطعة من القائمة + الكمية → ينقص من المخزن</t>
  </si>
  <si>
    <t xml:space="preserve">9/12</t>
  </si>
  <si>
    <t xml:space="preserve">👥 العملاء</t>
  </si>
  <si>
    <t xml:space="preserve">بيانات العملاء والمستشفيات</t>
  </si>
  <si>
    <t xml:space="preserve">10/12</t>
  </si>
  <si>
    <t xml:space="preserve">🧾 الفواتير</t>
  </si>
  <si>
    <t xml:space="preserve">فواتير البيع — قوائم منسدلة + حساب الضريبة تلقائي</t>
  </si>
  <si>
    <t xml:space="preserve">11/12</t>
  </si>
  <si>
    <t xml:space="preserve">💰 التحصيل</t>
  </si>
  <si>
    <t xml:space="preserve">متابعة المدفوعات والمستحقات مع حالة السداد تلقائياً</t>
  </si>
  <si>
    <t xml:space="preserve">12/12</t>
  </si>
  <si>
    <t xml:space="preserve">⚙️  إعدادات النظام — تغيير أسماء الألوان</t>
  </si>
  <si>
    <t xml:space="preserve">✏️  عدّل اسم اللون في عمود (اسم اللون) وهيتغير في كل الشيتات تلقائياً</t>
  </si>
  <si>
    <t xml:space="preserve">#</t>
  </si>
  <si>
    <t xml:space="preserve">اسم اللون</t>
  </si>
  <si>
    <t xml:space="preserve">معاينة</t>
  </si>
  <si>
    <t xml:space="preserve">ملاحظات</t>
  </si>
  <si>
    <t xml:space="preserve">الحد الأدنى (م)</t>
  </si>
  <si>
    <t xml:space="preserve">كحلي</t>
  </si>
  <si>
    <t xml:space="preserve">تركوازي</t>
  </si>
  <si>
    <t xml:space="preserve">لبن</t>
  </si>
  <si>
    <t xml:space="preserve">أسود</t>
  </si>
  <si>
    <t xml:space="preserve">أبيض</t>
  </si>
  <si>
    <t xml:space="preserve">بن روز</t>
  </si>
  <si>
    <t xml:space="preserve">كشميري</t>
  </si>
  <si>
    <t xml:space="preserve">موف </t>
  </si>
  <si>
    <t xml:space="preserve">زهري</t>
  </si>
  <si>
    <t xml:space="preserve">جنزاري</t>
  </si>
  <si>
    <t xml:space="preserve">زيتي </t>
  </si>
  <si>
    <t xml:space="preserve">بترولي</t>
  </si>
  <si>
    <t xml:space="preserve">نبيتي</t>
  </si>
  <si>
    <t xml:space="preserve">منت جرين</t>
  </si>
  <si>
    <t xml:space="preserve">بنك</t>
  </si>
  <si>
    <t xml:space="preserve">روز</t>
  </si>
  <si>
    <t xml:space="preserve">موف فاتح</t>
  </si>
  <si>
    <t xml:space="preserve">رصاصي</t>
  </si>
  <si>
    <t xml:space="preserve">احمر</t>
  </si>
  <si>
    <t xml:space="preserve">فيروزي</t>
  </si>
  <si>
    <t xml:space="preserve">سكراب</t>
  </si>
  <si>
    <t xml:space="preserve">تونيك فوق الركبة</t>
  </si>
  <si>
    <t xml:space="preserve">تونيك على الركبة</t>
  </si>
  <si>
    <t xml:space="preserve">تونيك تحت الركبة</t>
  </si>
  <si>
    <t xml:space="preserve">تونيك إسلامي</t>
  </si>
  <si>
    <t xml:space="preserve">جيبة</t>
  </si>
  <si>
    <t xml:space="preserve">بالطو</t>
  </si>
  <si>
    <t xml:space="preserve">تونيك</t>
  </si>
  <si>
    <t xml:space="preserve">سكراب مطعم</t>
  </si>
  <si>
    <t xml:space="preserve">سكراب ليكرا</t>
  </si>
  <si>
    <t xml:space="preserve">XS</t>
  </si>
  <si>
    <t xml:space="preserve">S</t>
  </si>
  <si>
    <t xml:space="preserve">M</t>
  </si>
  <si>
    <t xml:space="preserve">L</t>
  </si>
  <si>
    <t xml:space="preserve">XL</t>
  </si>
  <si>
    <t xml:space="preserve">2XL</t>
  </si>
  <si>
    <t xml:space="preserve">3XL</t>
  </si>
  <si>
    <t xml:space="preserve">4XL</t>
  </si>
  <si>
    <t xml:space="preserve">كم</t>
  </si>
  <si>
    <t xml:space="preserve">نص كم</t>
  </si>
  <si>
    <t xml:space="preserve">5XL</t>
  </si>
  <si>
    <t xml:space="preserve">6XL</t>
  </si>
  <si>
    <t xml:space="preserve">7XL</t>
  </si>
  <si>
    <t xml:space="preserve">إبرة خياطة صناعية</t>
  </si>
  <si>
    <t xml:space="preserve">بكرة خيط أبيض</t>
  </si>
  <si>
    <t xml:space="preserve">بكرة خيط ملون</t>
  </si>
  <si>
    <t xml:space="preserve">خيط مطاطي</t>
  </si>
  <si>
    <t xml:space="preserve">مطاط ساعة</t>
  </si>
  <si>
    <t xml:space="preserve">سحاب طبي</t>
  </si>
  <si>
    <t xml:space="preserve">زر طبي كبير</t>
  </si>
  <si>
    <t xml:space="preserve">زر طبي صغير</t>
  </si>
  <si>
    <t xml:space="preserve">شريط لاصق طبي</t>
  </si>
  <si>
    <t xml:space="preserve">بطاقة تعريف منتج</t>
  </si>
  <si>
    <t xml:space="preserve">كيس تغليف شفاف</t>
  </si>
  <si>
    <t xml:space="preserve">علبة كرتون تغليف</t>
  </si>
  <si>
    <t xml:space="preserve">دبوس تثبيت</t>
  </si>
  <si>
    <t xml:space="preserve">P003</t>
  </si>
  <si>
    <t xml:space="preserve">P004</t>
  </si>
  <si>
    <t xml:space="preserve">P005</t>
  </si>
  <si>
    <t xml:space="preserve">P006</t>
  </si>
  <si>
    <t xml:space="preserve">P007</t>
  </si>
  <si>
    <t xml:space="preserve">P008</t>
  </si>
  <si>
    <t xml:space="preserve">P009</t>
  </si>
  <si>
    <t xml:space="preserve">P010</t>
  </si>
  <si>
    <t xml:space="preserve">P011</t>
  </si>
  <si>
    <t xml:space="preserve">P012</t>
  </si>
  <si>
    <t xml:space="preserve">P013</t>
  </si>
  <si>
    <t xml:space="preserve">سبعه</t>
  </si>
  <si>
    <t xml:space="preserve">نص لياقه</t>
  </si>
  <si>
    <t xml:space="preserve">بكرة</t>
  </si>
  <si>
    <t xml:space="preserve">متر</t>
  </si>
  <si>
    <t xml:space="preserve">قطعة</t>
  </si>
  <si>
    <t xml:space="preserve">لفة</t>
  </si>
  <si>
    <t xml:space="preserve">علبة</t>
  </si>
  <si>
    <t xml:space="preserve">ترجال</t>
  </si>
  <si>
    <t xml:space="preserve">سوفت</t>
  </si>
  <si>
    <t xml:space="preserve">هاي سوفت</t>
  </si>
  <si>
    <t xml:space="preserve">جبردين</t>
  </si>
  <si>
    <t xml:space="preserve">إنتاج</t>
  </si>
  <si>
    <t xml:space="preserve">عينات</t>
  </si>
  <si>
    <t xml:space="preserve">هالك</t>
  </si>
  <si>
    <t xml:space="preserve">مرتجع</t>
  </si>
  <si>
    <t xml:space="preserve">تالف</t>
  </si>
  <si>
    <t xml:space="preserve">📊  تقارير القماش الخام — يومي / شهري / سنوي</t>
  </si>
  <si>
    <t xml:space="preserve">📅  فلتر التقرير</t>
  </si>
  <si>
    <t xml:space="preserve">من تاريخ:</t>
  </si>
  <si>
    <t xml:space="preserve">إلى تاريخ:</t>
  </si>
  <si>
    <t xml:space="preserve">الشهر:</t>
  </si>
  <si>
    <t xml:space="preserve">السنة:</t>
  </si>
  <si>
    <t xml:space="preserve">📦  ملخص حركة القماش حسب الفترة</t>
  </si>
  <si>
    <t xml:space="preserve">اللون</t>
  </si>
  <si>
    <t xml:space="preserve">رصيد افتتاحي</t>
  </si>
  <si>
    <t xml:space="preserve">وارد الفترة</t>
  </si>
  <si>
    <t xml:space="preserve">منصرف الفترة</t>
  </si>
  <si>
    <t xml:space="preserve">صافي</t>
  </si>
  <si>
    <t xml:space="preserve">رصيد الآن</t>
  </si>
  <si>
    <t xml:space="preserve">حالة</t>
  </si>
  <si>
    <t xml:space="preserve">📊 الإجمالي</t>
  </si>
  <si>
    <t xml:space="preserve">🏆  أكثر لون استهلاكاً:</t>
  </si>
  <si>
    <t xml:space="preserve">📅  التقرير الشهري — وارد ومنصرف لكل لون حسب السنة</t>
  </si>
  <si>
    <t xml:space="preserve">يناير</t>
  </si>
  <si>
    <t xml:space="preserve">فبراير</t>
  </si>
  <si>
    <t xml:space="preserve">مارس</t>
  </si>
  <si>
    <t xml:space="preserve">أبريل</t>
  </si>
  <si>
    <t xml:space="preserve">مايو</t>
  </si>
  <si>
    <t xml:space="preserve">يونيو</t>
  </si>
  <si>
    <t xml:space="preserve">يوليو</t>
  </si>
  <si>
    <t xml:space="preserve">أغسطس</t>
  </si>
  <si>
    <t xml:space="preserve">سبتمبر</t>
  </si>
  <si>
    <t xml:space="preserve">أكتوبر</t>
  </si>
  <si>
    <t xml:space="preserve">نوفمبر</t>
  </si>
  <si>
    <t xml:space="preserve">ديسمبر</t>
  </si>
  <si>
    <t xml:space="preserve">الإجمالي</t>
  </si>
  <si>
    <t xml:space="preserve">  📥 وارد</t>
  </si>
  <si>
    <t xml:space="preserve">  📤 منصرف</t>
  </si>
  <si>
    <t xml:space="preserve">📦  مخزن القماش الخام  —  الرصيد بالمتر (يتحدث تلقائياً)</t>
  </si>
  <si>
    <t xml:space="preserve">م</t>
  </si>
  <si>
    <t xml:space="preserve">الخامة</t>
  </si>
  <si>
    <t xml:space="preserve">الوحدة</t>
  </si>
  <si>
    <t xml:space="preserve">رصيد افتتاحي (م)</t>
  </si>
  <si>
    <t xml:space="preserve">إجمالي الوارد (م)</t>
  </si>
  <si>
    <t xml:space="preserve">إجمالي المنصرف (م)</t>
  </si>
  <si>
    <t xml:space="preserve">استهلاك (م)</t>
  </si>
  <si>
    <t xml:space="preserve">الرصيد الحالي (م)</t>
  </si>
  <si>
    <t xml:space="preserve">📊  الإجمالي الكلي</t>
  </si>
  <si>
    <t xml:space="preserve">📋  إذن توريد قماش خام</t>
  </si>
  <si>
    <t xml:space="preserve">رقم الإذن:</t>
  </si>
  <si>
    <t xml:space="preserve">التاريخ:</t>
  </si>
  <si>
    <t xml:space="preserve">المورد:</t>
  </si>
  <si>
    <t xml:space="preserve">رقم الفاتورة:</t>
  </si>
  <si>
    <t xml:space="preserve">المستلم:</t>
  </si>
  <si>
    <t xml:space="preserve">ملاحظات:</t>
  </si>
  <si>
    <t xml:space="preserve">التاريخ</t>
  </si>
  <si>
    <t xml:space="preserve">اللون  ▼</t>
  </si>
  <si>
    <t xml:space="preserve">الخامة  ▼</t>
  </si>
  <si>
    <t xml:space="preserve">الكمية (م)</t>
  </si>
  <si>
    <t xml:space="preserve">سعر المتر (ج)</t>
  </si>
  <si>
    <t xml:space="preserve">الإجمالي (ج)</t>
  </si>
  <si>
    <t xml:space="preserve">جودة القماش  ▼</t>
  </si>
  <si>
    <t xml:space="preserve">رقم اللوت</t>
  </si>
  <si>
    <t xml:space="preserve">ممتاز</t>
  </si>
  <si>
    <t xml:space="preserve">الإجمالي الكلي</t>
  </si>
  <si>
    <t xml:space="preserve">أمين المخزن</t>
  </si>
  <si>
    <t xml:space="preserve">المستلم</t>
  </si>
  <si>
    <t xml:space="preserve">المدير</t>
  </si>
  <si>
    <t xml:space="preserve">📋  إذن صرف قماش خام</t>
  </si>
  <si>
    <t xml:space="preserve">الغرض:</t>
  </si>
  <si>
    <t xml:space="preserve">اسم الطالب:</t>
  </si>
  <si>
    <t xml:space="preserve">القسم:</t>
  </si>
  <si>
    <t xml:space="preserve">الكمية المطلوبة (م)</t>
  </si>
  <si>
    <t xml:space="preserve">الكمية الفعلية (م)</t>
  </si>
  <si>
    <t xml:space="preserve">الفرق (م)</t>
  </si>
  <si>
    <t xml:space="preserve">نوع الاستخدام  ▼</t>
  </si>
  <si>
    <t xml:space="preserve">الحالة  ▼</t>
  </si>
  <si>
    <t xml:space="preserve">معتمد</t>
  </si>
  <si>
    <t xml:space="preserve">طالب الصرف</t>
  </si>
  <si>
    <t xml:space="preserve">🩺  مخزن السكراب الطبي  —  الرصيد بالقطعة (يتحدث تلقائياً)</t>
  </si>
  <si>
    <t xml:space="preserve">نوع المنتج</t>
  </si>
  <si>
    <t xml:space="preserve">طول الكم ▼</t>
  </si>
  <si>
    <t xml:space="preserve">التفصيل ▼</t>
  </si>
  <si>
    <t xml:space="preserve">◆  سكراب</t>
  </si>
  <si>
    <t xml:space="preserve">◆  تونيك فوق الركبة</t>
  </si>
  <si>
    <t xml:space="preserve">◆  تونيك على الركبة</t>
  </si>
  <si>
    <t xml:space="preserve">◆  تونيك تحت الركبة</t>
  </si>
  <si>
    <t xml:space="preserve">◆  تونيك إسلامي</t>
  </si>
  <si>
    <t xml:space="preserve">◆  جيبة</t>
  </si>
  <si>
    <t xml:space="preserve">◆  بالطو</t>
  </si>
  <si>
    <t xml:space="preserve">📋  إذن توريد منتجات سكراب طبي</t>
  </si>
  <si>
    <t xml:space="preserve">رصيد افتتاحي - من دفتر المخزن</t>
  </si>
  <si>
    <t xml:space="preserve">إدارة المصنع</t>
  </si>
  <si>
    <t xml:space="preserve">نوع المنتج  ▼</t>
  </si>
  <si>
    <t xml:space="preserve">المقاس  ▼</t>
  </si>
  <si>
    <t xml:space="preserve">سعر الوحدة (ج)</t>
  </si>
  <si>
    <t xml:space="preserve">الكمية</t>
  </si>
  <si>
    <t xml:space="preserve">جديد</t>
  </si>
  <si>
    <t xml:space="preserve">📋  إذن صرف منتجات سكراب طبي</t>
  </si>
  <si>
    <t xml:space="preserve">العميل:</t>
  </si>
  <si>
    <t xml:space="preserve">المندوب:</t>
  </si>
  <si>
    <t xml:space="preserve">العميل  ▼</t>
  </si>
  <si>
    <t xml:space="preserve">🔧  مخزن قطع الغيار  —  الرصيد الحالي (يتحدث تلقائياً)</t>
  </si>
  <si>
    <t xml:space="preserve">اسم القطعة</t>
  </si>
  <si>
    <t xml:space="preserve">الكود</t>
  </si>
  <si>
    <t xml:space="preserve">الحد الأدنى</t>
  </si>
  <si>
    <t xml:space="preserve">إجمالي الوارد</t>
  </si>
  <si>
    <t xml:space="preserve">إجمالي المنصرف</t>
  </si>
  <si>
    <t xml:space="preserve">الرصيد الحالي</t>
  </si>
  <si>
    <t xml:space="preserve">P001</t>
  </si>
  <si>
    <t xml:space="preserve">P002</t>
  </si>
  <si>
    <t xml:space="preserve">📋  إذن توريد قطع الغيار</t>
  </si>
  <si>
    <t xml:space="preserve">اسم القطعة  ▼</t>
  </si>
  <si>
    <t xml:space="preserve">مستلم</t>
  </si>
  <si>
    <t xml:space="preserve">📋  إذن صرف قطع الغيار</t>
  </si>
  <si>
    <t xml:space="preserve">طالب الصرف:</t>
  </si>
  <si>
    <t xml:space="preserve">الكمية المنصرفة</t>
  </si>
  <si>
    <t xml:space="preserve">👥  سجل العملاء</t>
  </si>
  <si>
    <t xml:space="preserve">🔍 بحث:</t>
  </si>
  <si>
    <t xml:space="preserve">← اكتب اسم العميل أو الكود أو المحافظة للبحث</t>
  </si>
  <si>
    <t xml:space="preserve">كود</t>
  </si>
  <si>
    <t xml:space="preserve">اسم العميل / المستشفى</t>
  </si>
  <si>
    <t xml:space="preserve">المسؤول</t>
  </si>
  <si>
    <t xml:space="preserve">التليفون</t>
  </si>
  <si>
    <t xml:space="preserve">المحافظة</t>
  </si>
  <si>
    <t xml:space="preserve">البريد الإلكتروني</t>
  </si>
  <si>
    <t xml:space="preserve">رصيد مستحق (ج)</t>
  </si>
  <si>
    <t xml:space="preserve">تاريخ آخر تعامل</t>
  </si>
  <si>
    <t xml:space="preserve">الحالة</t>
  </si>
  <si>
    <t xml:space="preserve">نتيجة البحث</t>
  </si>
  <si>
    <t xml:space="preserve">C001</t>
  </si>
  <si>
    <t xml:space="preserve">نشط</t>
  </si>
  <si>
    <t xml:space="preserve">C002</t>
  </si>
  <si>
    <t xml:space="preserve">C003</t>
  </si>
  <si>
    <t xml:space="preserve">C004</t>
  </si>
  <si>
    <t xml:space="preserve">C005</t>
  </si>
  <si>
    <t xml:space="preserve">C006</t>
  </si>
  <si>
    <t xml:space="preserve">C007</t>
  </si>
  <si>
    <t xml:space="preserve">C008</t>
  </si>
  <si>
    <t xml:space="preserve">C009</t>
  </si>
  <si>
    <t xml:space="preserve">C010</t>
  </si>
  <si>
    <t xml:space="preserve">C011</t>
  </si>
  <si>
    <t xml:space="preserve">C012</t>
  </si>
  <si>
    <t xml:space="preserve">C013</t>
  </si>
  <si>
    <t xml:space="preserve">C014</t>
  </si>
  <si>
    <t xml:space="preserve">C015</t>
  </si>
  <si>
    <t xml:space="preserve">C016</t>
  </si>
  <si>
    <t xml:space="preserve">C017</t>
  </si>
  <si>
    <t xml:space="preserve">C018</t>
  </si>
  <si>
    <t xml:space="preserve">C019</t>
  </si>
  <si>
    <t xml:space="preserve">C020</t>
  </si>
  <si>
    <t xml:space="preserve">C021</t>
  </si>
  <si>
    <t xml:space="preserve">C022</t>
  </si>
  <si>
    <t xml:space="preserve">C023</t>
  </si>
  <si>
    <t xml:space="preserve">C024</t>
  </si>
  <si>
    <t xml:space="preserve">C025</t>
  </si>
  <si>
    <t xml:space="preserve">C026</t>
  </si>
  <si>
    <t xml:space="preserve">C027</t>
  </si>
  <si>
    <t xml:space="preserve">C028</t>
  </si>
  <si>
    <t xml:space="preserve">C029</t>
  </si>
  <si>
    <t xml:space="preserve">C030</t>
  </si>
  <si>
    <t xml:space="preserve">C031</t>
  </si>
  <si>
    <t xml:space="preserve">C032</t>
  </si>
  <si>
    <t xml:space="preserve">C033</t>
  </si>
  <si>
    <t xml:space="preserve">C034</t>
  </si>
  <si>
    <t xml:space="preserve">C035</t>
  </si>
  <si>
    <t xml:space="preserve">C036</t>
  </si>
  <si>
    <t xml:space="preserve">C037</t>
  </si>
  <si>
    <t xml:space="preserve">C038</t>
  </si>
  <si>
    <t xml:space="preserve">C039</t>
  </si>
  <si>
    <t xml:space="preserve">C040</t>
  </si>
  <si>
    <t xml:space="preserve">C041</t>
  </si>
  <si>
    <t xml:space="preserve">C042</t>
  </si>
  <si>
    <t xml:space="preserve">C043</t>
  </si>
  <si>
    <t xml:space="preserve">C044</t>
  </si>
  <si>
    <t xml:space="preserve">C045</t>
  </si>
  <si>
    <t xml:space="preserve">C046</t>
  </si>
  <si>
    <t xml:space="preserve">C047</t>
  </si>
  <si>
    <t xml:space="preserve">C048</t>
  </si>
  <si>
    <t xml:space="preserve">C049</t>
  </si>
  <si>
    <t xml:space="preserve">C050</t>
  </si>
  <si>
    <t xml:space="preserve">C051</t>
  </si>
  <si>
    <t xml:space="preserve">C052</t>
  </si>
  <si>
    <t xml:space="preserve">C053</t>
  </si>
  <si>
    <t xml:space="preserve">C054</t>
  </si>
  <si>
    <t xml:space="preserve">C055</t>
  </si>
  <si>
    <t xml:space="preserve">C056</t>
  </si>
  <si>
    <t xml:space="preserve">C057</t>
  </si>
  <si>
    <t xml:space="preserve">C058</t>
  </si>
  <si>
    <t xml:space="preserve">C059</t>
  </si>
  <si>
    <t xml:space="preserve">C060</t>
  </si>
  <si>
    <t xml:space="preserve">C061</t>
  </si>
  <si>
    <t xml:space="preserve">C062</t>
  </si>
  <si>
    <t xml:space="preserve">C063</t>
  </si>
  <si>
    <t xml:space="preserve">C064</t>
  </si>
  <si>
    <t xml:space="preserve">C065</t>
  </si>
  <si>
    <t xml:space="preserve">C066</t>
  </si>
  <si>
    <t xml:space="preserve">C067</t>
  </si>
  <si>
    <t xml:space="preserve">C068</t>
  </si>
  <si>
    <t xml:space="preserve">C069</t>
  </si>
  <si>
    <t xml:space="preserve">C070</t>
  </si>
  <si>
    <t xml:space="preserve">C071</t>
  </si>
  <si>
    <t xml:space="preserve">C072</t>
  </si>
  <si>
    <t xml:space="preserve">C073</t>
  </si>
  <si>
    <t xml:space="preserve">C074</t>
  </si>
  <si>
    <t xml:space="preserve">C075</t>
  </si>
  <si>
    <t xml:space="preserve">C076</t>
  </si>
  <si>
    <t xml:space="preserve">C077</t>
  </si>
  <si>
    <t xml:space="preserve">C078</t>
  </si>
  <si>
    <t xml:space="preserve">C079</t>
  </si>
  <si>
    <t xml:space="preserve">C080</t>
  </si>
  <si>
    <t xml:space="preserve">C081</t>
  </si>
  <si>
    <t xml:space="preserve">C082</t>
  </si>
  <si>
    <t xml:space="preserve">C083</t>
  </si>
  <si>
    <t xml:space="preserve">C084</t>
  </si>
  <si>
    <t xml:space="preserve">C085</t>
  </si>
  <si>
    <t xml:space="preserve">C086</t>
  </si>
  <si>
    <t xml:space="preserve">C087</t>
  </si>
  <si>
    <t xml:space="preserve">C088</t>
  </si>
  <si>
    <t xml:space="preserve">C089</t>
  </si>
  <si>
    <t xml:space="preserve">C090</t>
  </si>
  <si>
    <t xml:space="preserve">C091</t>
  </si>
  <si>
    <t xml:space="preserve">C092</t>
  </si>
  <si>
    <t xml:space="preserve">C093</t>
  </si>
  <si>
    <t xml:space="preserve">C094</t>
  </si>
  <si>
    <t xml:space="preserve">C095</t>
  </si>
  <si>
    <t xml:space="preserve">C096</t>
  </si>
  <si>
    <t xml:space="preserve">C097</t>
  </si>
  <si>
    <t xml:space="preserve">C098</t>
  </si>
  <si>
    <t xml:space="preserve">C099</t>
  </si>
  <si>
    <t xml:space="preserve">C100</t>
  </si>
  <si>
    <t xml:space="preserve">C101</t>
  </si>
  <si>
    <t xml:space="preserve">C102</t>
  </si>
  <si>
    <t xml:space="preserve">C103</t>
  </si>
  <si>
    <t xml:space="preserve">C104</t>
  </si>
  <si>
    <t xml:space="preserve">C105</t>
  </si>
  <si>
    <t xml:space="preserve">C106</t>
  </si>
  <si>
    <t xml:space="preserve">C107</t>
  </si>
  <si>
    <t xml:space="preserve">C108</t>
  </si>
  <si>
    <t xml:space="preserve">C109</t>
  </si>
  <si>
    <t xml:space="preserve">C110</t>
  </si>
  <si>
    <t xml:space="preserve">C111</t>
  </si>
  <si>
    <t xml:space="preserve">C112</t>
  </si>
  <si>
    <t xml:space="preserve">C113</t>
  </si>
  <si>
    <t xml:space="preserve">C114</t>
  </si>
  <si>
    <t xml:space="preserve">C115</t>
  </si>
  <si>
    <t xml:space="preserve">C116</t>
  </si>
  <si>
    <t xml:space="preserve">C117</t>
  </si>
  <si>
    <t xml:space="preserve">C118</t>
  </si>
  <si>
    <t xml:space="preserve">C119</t>
  </si>
  <si>
    <t xml:space="preserve">C120</t>
  </si>
  <si>
    <t xml:space="preserve">C121</t>
  </si>
  <si>
    <t xml:space="preserve">C122</t>
  </si>
  <si>
    <t xml:space="preserve">C123</t>
  </si>
  <si>
    <t xml:space="preserve">C124</t>
  </si>
  <si>
    <t xml:space="preserve">C125</t>
  </si>
  <si>
    <t xml:space="preserve">C126</t>
  </si>
  <si>
    <t xml:space="preserve">C127</t>
  </si>
  <si>
    <t xml:space="preserve">C128</t>
  </si>
  <si>
    <t xml:space="preserve">C129</t>
  </si>
  <si>
    <t xml:space="preserve">C130</t>
  </si>
  <si>
    <t xml:space="preserve">C131</t>
  </si>
  <si>
    <t xml:space="preserve">C132</t>
  </si>
  <si>
    <t xml:space="preserve">C133</t>
  </si>
  <si>
    <t xml:space="preserve">C134</t>
  </si>
  <si>
    <t xml:space="preserve">C135</t>
  </si>
  <si>
    <t xml:space="preserve">C136</t>
  </si>
  <si>
    <t xml:space="preserve">C137</t>
  </si>
  <si>
    <t xml:space="preserve">C138</t>
  </si>
  <si>
    <t xml:space="preserve">C139</t>
  </si>
  <si>
    <t xml:space="preserve">C140</t>
  </si>
  <si>
    <t xml:space="preserve">C141</t>
  </si>
  <si>
    <t xml:space="preserve">C142</t>
  </si>
  <si>
    <t xml:space="preserve">C143</t>
  </si>
  <si>
    <t xml:space="preserve">C144</t>
  </si>
  <si>
    <t xml:space="preserve">C145</t>
  </si>
  <si>
    <t xml:space="preserve">C146</t>
  </si>
  <si>
    <t xml:space="preserve">C147</t>
  </si>
  <si>
    <t xml:space="preserve">C148</t>
  </si>
  <si>
    <t xml:space="preserve">C149</t>
  </si>
  <si>
    <t xml:space="preserve">C150</t>
  </si>
  <si>
    <t xml:space="preserve">C151</t>
  </si>
  <si>
    <t xml:space="preserve">C152</t>
  </si>
  <si>
    <t xml:space="preserve">C153</t>
  </si>
  <si>
    <t xml:space="preserve">C154</t>
  </si>
  <si>
    <t xml:space="preserve">C155</t>
  </si>
  <si>
    <t xml:space="preserve">C156</t>
  </si>
  <si>
    <t xml:space="preserve">C157</t>
  </si>
  <si>
    <t xml:space="preserve">C158</t>
  </si>
  <si>
    <t xml:space="preserve">C159</t>
  </si>
  <si>
    <t xml:space="preserve">C160</t>
  </si>
  <si>
    <t xml:space="preserve">C161</t>
  </si>
  <si>
    <t xml:space="preserve">C162</t>
  </si>
  <si>
    <t xml:space="preserve">C163</t>
  </si>
  <si>
    <t xml:space="preserve">C164</t>
  </si>
  <si>
    <t xml:space="preserve">C165</t>
  </si>
  <si>
    <t xml:space="preserve">C166</t>
  </si>
  <si>
    <t xml:space="preserve">C167</t>
  </si>
  <si>
    <t xml:space="preserve">C168</t>
  </si>
  <si>
    <t xml:space="preserve">C169</t>
  </si>
  <si>
    <t xml:space="preserve">C170</t>
  </si>
  <si>
    <t xml:space="preserve">C171</t>
  </si>
  <si>
    <t xml:space="preserve">C172</t>
  </si>
  <si>
    <t xml:space="preserve">C173</t>
  </si>
  <si>
    <t xml:space="preserve">C174</t>
  </si>
  <si>
    <t xml:space="preserve">C175</t>
  </si>
  <si>
    <t xml:space="preserve">C176</t>
  </si>
  <si>
    <t xml:space="preserve">C177</t>
  </si>
  <si>
    <t xml:space="preserve">C178</t>
  </si>
  <si>
    <t xml:space="preserve">C179</t>
  </si>
  <si>
    <t xml:space="preserve">C180</t>
  </si>
  <si>
    <t xml:space="preserve">C181</t>
  </si>
  <si>
    <t xml:space="preserve">C182</t>
  </si>
  <si>
    <t xml:space="preserve">C183</t>
  </si>
  <si>
    <t xml:space="preserve">C184</t>
  </si>
  <si>
    <t xml:space="preserve">C185</t>
  </si>
  <si>
    <t xml:space="preserve">C186</t>
  </si>
  <si>
    <t xml:space="preserve">C187</t>
  </si>
  <si>
    <t xml:space="preserve">C188</t>
  </si>
  <si>
    <t xml:space="preserve">C189</t>
  </si>
  <si>
    <t xml:space="preserve">C190</t>
  </si>
  <si>
    <t xml:space="preserve">C191</t>
  </si>
  <si>
    <t xml:space="preserve">C192</t>
  </si>
  <si>
    <t xml:space="preserve">C193</t>
  </si>
  <si>
    <t xml:space="preserve">C194</t>
  </si>
  <si>
    <t xml:space="preserve">C195</t>
  </si>
  <si>
    <t xml:space="preserve">C196</t>
  </si>
  <si>
    <t xml:space="preserve">C197</t>
  </si>
  <si>
    <t xml:space="preserve">C198</t>
  </si>
  <si>
    <t xml:space="preserve">C199</t>
  </si>
  <si>
    <t xml:space="preserve">C200</t>
  </si>
  <si>
    <t xml:space="preserve">🧾  فاتورة بيع  —  مصنع الملابس الطبية</t>
  </si>
  <si>
    <t xml:space="preserve">تاريخ الاستحقاق:</t>
  </si>
  <si>
    <t xml:space="preserve">كود العميل:</t>
  </si>
  <si>
    <t xml:space="preserve">اسم العميل:</t>
  </si>
  <si>
    <t xml:space="preserve">رقم التليفون:</t>
  </si>
  <si>
    <t xml:space="preserve">العنوان:</t>
  </si>
  <si>
    <t xml:space="preserve">طريقة الدفع  ▼:</t>
  </si>
  <si>
    <t xml:space="preserve">🔍 بحث سريع:</t>
  </si>
  <si>
    <r>
      <rPr>
        <i val="true"/>
        <sz val="9"/>
        <color rgb="FF808080"/>
        <rFont val="Cambria"/>
        <family val="1"/>
        <charset val="1"/>
      </rPr>
      <t xml:space="preserve">(</t>
    </r>
    <r>
      <rPr>
        <i val="true"/>
        <sz val="9"/>
        <color rgb="FF808080"/>
        <rFont val="FreeSans"/>
        <family val="2"/>
      </rPr>
      <t xml:space="preserve">رقم الفاتورة </t>
    </r>
    <r>
      <rPr>
        <i val="true"/>
        <sz val="9"/>
        <color rgb="FF808080"/>
        <rFont val="Cambria"/>
        <family val="1"/>
        <charset val="1"/>
      </rPr>
      <t xml:space="preserve">/ </t>
    </r>
    <r>
      <rPr>
        <i val="true"/>
        <sz val="9"/>
        <color rgb="FF808080"/>
        <rFont val="FreeSans"/>
        <family val="2"/>
      </rPr>
      <t xml:space="preserve">اسم العميل</t>
    </r>
    <r>
      <rPr>
        <i val="true"/>
        <sz val="9"/>
        <color rgb="FF808080"/>
        <rFont val="Cambria"/>
        <family val="1"/>
        <charset val="1"/>
      </rPr>
      <t xml:space="preserve">)</t>
    </r>
  </si>
  <si>
    <t xml:space="preserve">خصم %</t>
  </si>
  <si>
    <t xml:space="preserve">صافي السعر (ج)</t>
  </si>
  <si>
    <t xml:space="preserve">ضريبة 14%</t>
  </si>
  <si>
    <t xml:space="preserve">إجمالي شامل (ج)</t>
  </si>
  <si>
    <t xml:space="preserve">14%</t>
  </si>
  <si>
    <t xml:space="preserve">إجمالي قبل الضريبة</t>
  </si>
  <si>
    <t xml:space="preserve">ضريبة القيمة المضافة 14%</t>
  </si>
  <si>
    <t xml:space="preserve">🔴  الإجمالي الشامل</t>
  </si>
  <si>
    <t xml:space="preserve">المندوب</t>
  </si>
  <si>
    <t xml:space="preserve">💰  سجل التحصيل والمدفوعات</t>
  </si>
  <si>
    <t xml:space="preserve">← اكتب اسم العميل أو رقم الفاتورة أو الحالة للبحث</t>
  </si>
  <si>
    <t xml:space="preserve">رقم الفاتورة</t>
  </si>
  <si>
    <t xml:space="preserve">كود العميل</t>
  </si>
  <si>
    <t xml:space="preserve">اسم العميل</t>
  </si>
  <si>
    <t xml:space="preserve">تاريخ الفاتورة</t>
  </si>
  <si>
    <t xml:space="preserve">إجمالي الفاتورة (ج)</t>
  </si>
  <si>
    <t xml:space="preserve">المدفوع (ج)</t>
  </si>
  <si>
    <t xml:space="preserve">المتبقي (ج)</t>
  </si>
  <si>
    <t xml:space="preserve">تاريخ آخر دفعة</t>
  </si>
  <si>
    <t xml:space="preserve">طريقة الدفع  ▼</t>
  </si>
  <si>
    <t xml:space="preserve">رقم الشيك/التحويل</t>
  </si>
  <si>
    <t xml:space="preserve">كاش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</si>
</sst>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/d/yyyy"/>
    <numFmt numFmtId="166" formatCode="General"/>
    <numFmt numFmtId="167" formatCode="#,##0.00"/>
    <numFmt numFmtId="168" formatCode="0%"/>
  </numFmts>
  <fonts count="4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1F4E79"/>
      <name val="Arial"/>
      <family val="2"/>
      <charset val="1"/>
    </font>
    <font>
      <b val="true"/>
      <sz val="10"/>
      <color rgb="FFED7D31"/>
      <name val="Arial"/>
      <family val="2"/>
      <charset val="1"/>
    </font>
    <font>
      <b val="true"/>
      <sz val="10"/>
      <color rgb="FFC00000"/>
      <name val="Arial"/>
      <family val="2"/>
      <charset val="1"/>
    </font>
    <font>
      <b val="true"/>
      <sz val="10"/>
      <color rgb="FF2E75B6"/>
      <name val="Arial"/>
      <family val="2"/>
      <charset val="1"/>
    </font>
    <font>
      <b val="true"/>
      <sz val="10"/>
      <color rgb="FF375623"/>
      <name val="Arial"/>
      <family val="2"/>
      <charset val="1"/>
    </font>
    <font>
      <b val="true"/>
      <sz val="13"/>
      <color rgb="FFFFFFFF"/>
      <name val="Arial"/>
      <family val="2"/>
      <charset val="1"/>
    </font>
    <font>
      <sz val="10"/>
      <color rgb="FF1F4E79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10"/>
      <color rgb="FF595959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1"/>
      <color rgb="FFC00000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1"/>
      <color theme="1"/>
      <name val="FreeSans"/>
      <family val="2"/>
      <charset val="1"/>
    </font>
    <font>
      <sz val="10"/>
      <name val="Arial"/>
      <family val="0"/>
      <charset val="1"/>
    </font>
    <font>
      <b val="true"/>
      <sz val="14"/>
      <color rgb="FFFFFFFF"/>
      <name val="Arial"/>
      <family val="2"/>
      <charset val="1"/>
    </font>
    <font>
      <b val="true"/>
      <sz val="11"/>
      <color rgb="FF375623"/>
      <name val="Arial"/>
      <family val="2"/>
      <charset val="1"/>
    </font>
    <font>
      <b val="true"/>
      <sz val="9"/>
      <color rgb="FFFFFFFF"/>
      <name val="Arial"/>
      <family val="2"/>
      <charset val="1"/>
    </font>
    <font>
      <sz val="9"/>
      <color rgb="FF375623"/>
      <name val="Arial"/>
      <family val="2"/>
      <charset val="1"/>
    </font>
    <font>
      <sz val="9"/>
      <color rgb="FFC00000"/>
      <name val="Arial"/>
      <family val="2"/>
      <charset val="1"/>
    </font>
    <font>
      <b val="true"/>
      <sz val="10"/>
      <color rgb="FF7030A0"/>
      <name val="Arial"/>
      <family val="2"/>
      <charset val="1"/>
    </font>
    <font>
      <b val="true"/>
      <sz val="10"/>
      <name val="Arial"/>
      <family val="2"/>
      <charset val="1"/>
    </font>
    <font>
      <sz val="10"/>
      <color rgb="FFC00000"/>
      <name val="Arial"/>
      <family val="2"/>
      <charset val="1"/>
    </font>
    <font>
      <b val="true"/>
      <sz val="11"/>
      <color rgb="FF1F4E79"/>
      <name val="Arial"/>
      <family val="2"/>
      <charset val="1"/>
    </font>
    <font>
      <b val="true"/>
      <sz val="9"/>
      <color rgb="FF1F4E79"/>
      <name val="Arial"/>
      <family val="2"/>
      <charset val="1"/>
    </font>
    <font>
      <b val="true"/>
      <sz val="10"/>
      <color rgb="FF843C0C"/>
      <name val="Arial"/>
      <family val="2"/>
      <charset val="1"/>
    </font>
    <font>
      <b val="true"/>
      <sz val="10"/>
      <color rgb="FF7F6000"/>
      <name val="Arial"/>
      <family val="2"/>
      <charset val="1"/>
    </font>
    <font>
      <sz val="10"/>
      <color rgb="FF595959"/>
      <name val="Arial"/>
      <family val="2"/>
      <charset val="1"/>
    </font>
    <font>
      <sz val="10"/>
      <color rgb="FF0070C0"/>
      <name val="Arial"/>
      <family val="2"/>
      <charset val="1"/>
    </font>
    <font>
      <b val="true"/>
      <sz val="10"/>
      <color rgb="FF0070C0"/>
      <name val="Arial"/>
      <family val="2"/>
      <charset val="1"/>
    </font>
    <font>
      <b val="true"/>
      <sz val="11"/>
      <name val="FreeSans"/>
      <family val="2"/>
      <charset val="1"/>
    </font>
    <font>
      <i val="true"/>
      <sz val="10"/>
      <color rgb="FF808080"/>
      <name val="FreeSans"/>
      <family val="2"/>
      <charset val="1"/>
    </font>
    <font>
      <b val="true"/>
      <sz val="10"/>
      <name val="FreeSans"/>
      <family val="2"/>
      <charset val="1"/>
    </font>
    <font>
      <sz val="10"/>
      <color rgb="FF375623"/>
      <name val="Arial"/>
      <family val="2"/>
      <charset val="1"/>
    </font>
    <font>
      <b val="true"/>
      <sz val="10"/>
      <color rgb="FF1F4E79"/>
      <name val="FreeSans"/>
      <family val="2"/>
      <charset val="1"/>
    </font>
    <font>
      <i val="true"/>
      <sz val="9"/>
      <color rgb="FF808080"/>
      <name val="Cambria"/>
      <family val="1"/>
      <charset val="1"/>
    </font>
    <font>
      <i val="true"/>
      <sz val="9"/>
      <color rgb="FF808080"/>
      <name val="FreeSans"/>
      <family val="2"/>
    </font>
    <font>
      <b val="true"/>
      <sz val="11"/>
      <name val="Arial"/>
      <family val="2"/>
      <charset val="1"/>
    </font>
    <font>
      <b val="true"/>
      <sz val="11"/>
      <name val="Cambria"/>
      <family val="1"/>
      <charset val="1"/>
    </font>
  </fonts>
  <fills count="55">
    <fill>
      <patternFill patternType="none"/>
    </fill>
    <fill>
      <patternFill patternType="gray125"/>
    </fill>
    <fill>
      <patternFill patternType="solid">
        <fgColor rgb="FF1F4E79"/>
        <bgColor rgb="FF375623"/>
      </patternFill>
    </fill>
    <fill>
      <patternFill patternType="solid">
        <fgColor rgb="FF2E75B6"/>
        <bgColor rgb="FF4472C4"/>
      </patternFill>
    </fill>
    <fill>
      <patternFill patternType="solid">
        <fgColor rgb="FFED7D31"/>
        <bgColor rgb="FFC9956C"/>
      </patternFill>
    </fill>
    <fill>
      <patternFill patternType="solid">
        <fgColor rgb="FFC00000"/>
        <bgColor rgb="FFFF0000"/>
      </patternFill>
    </fill>
    <fill>
      <patternFill patternType="solid">
        <fgColor rgb="FF375623"/>
        <bgColor rgb="FF575757"/>
      </patternFill>
    </fill>
    <fill>
      <patternFill patternType="solid">
        <fgColor rgb="FFE8F3FB"/>
        <bgColor rgb="FFEBF3FF"/>
      </patternFill>
    </fill>
    <fill>
      <patternFill patternType="solid">
        <fgColor rgb="FFF2F2F2"/>
        <bgColor rgb="FFF5F5F5"/>
      </patternFill>
    </fill>
    <fill>
      <patternFill patternType="solid">
        <fgColor rgb="FFFCE4D6"/>
        <bgColor rgb="FFFFE2E2"/>
      </patternFill>
    </fill>
    <fill>
      <patternFill patternType="solid">
        <fgColor rgb="FFFFFFFF"/>
        <bgColor rgb="FFFAFAFA"/>
      </patternFill>
    </fill>
    <fill>
      <patternFill patternType="solid">
        <fgColor rgb="FF00B0F0"/>
        <bgColor rgb="FF00CED1"/>
      </patternFill>
    </fill>
    <fill>
      <patternFill patternType="solid">
        <fgColor rgb="FFFFFFC7"/>
        <bgColor rgb="FFFFFACD"/>
      </patternFill>
    </fill>
    <fill>
      <patternFill patternType="solid">
        <fgColor rgb="FF575757"/>
        <bgColor rgb="FF375623"/>
      </patternFill>
    </fill>
    <fill>
      <patternFill patternType="solid">
        <fgColor rgb="FFFAFAFA"/>
        <bgColor rgb="FFF9F9F9"/>
      </patternFill>
    </fill>
    <fill>
      <patternFill patternType="solid">
        <fgColor rgb="FFFFCCEE"/>
        <bgColor rgb="FFFFCCCC"/>
      </patternFill>
    </fill>
    <fill>
      <patternFill patternType="solid">
        <fgColor rgb="FFFFD966"/>
        <bgColor rgb="FFDEB887"/>
      </patternFill>
    </fill>
    <fill>
      <patternFill patternType="solid">
        <fgColor rgb="FF9966CC"/>
        <bgColor rgb="FF808080"/>
      </patternFill>
    </fill>
    <fill>
      <patternFill patternType="solid">
        <fgColor rgb="FFFF99CC"/>
        <bgColor rgb="FFFF85A1"/>
      </patternFill>
    </fill>
    <fill>
      <patternFill patternType="solid">
        <fgColor rgb="FF4472C4"/>
        <bgColor rgb="FF2E75B6"/>
      </patternFill>
    </fill>
    <fill>
      <patternFill patternType="solid">
        <fgColor rgb="FF81B058"/>
        <bgColor rgb="FF808080"/>
      </patternFill>
    </fill>
    <fill>
      <patternFill patternType="darkGray">
        <fgColor rgb="FF843C06"/>
        <bgColor rgb="FF824203"/>
      </patternFill>
    </fill>
    <fill>
      <patternFill patternType="solid">
        <fgColor rgb="FF00B050"/>
        <bgColor rgb="FF00CED1"/>
      </patternFill>
    </fill>
    <fill>
      <patternFill patternType="solid">
        <fgColor rgb="FFC55A11"/>
        <bgColor rgb="FFB45309"/>
      </patternFill>
    </fill>
    <fill>
      <patternFill patternType="solid">
        <fgColor rgb="FFFF6699"/>
        <bgColor rgb="FFFF85A1"/>
      </patternFill>
    </fill>
    <fill>
      <patternFill patternType="solid">
        <fgColor rgb="FFD2A2FF"/>
        <bgColor rgb="FFD1AEF3"/>
      </patternFill>
    </fill>
    <fill>
      <patternFill patternType="solid">
        <fgColor rgb="FF808080"/>
        <bgColor rgb="FF9966CC"/>
      </patternFill>
    </fill>
    <fill>
      <patternFill patternType="solid">
        <fgColor rgb="FFFF0000"/>
        <bgColor rgb="FFC00000"/>
      </patternFill>
    </fill>
    <fill>
      <patternFill patternType="solid">
        <fgColor rgb="FF00CED1"/>
        <bgColor rgb="FF00B0F0"/>
      </patternFill>
    </fill>
    <fill>
      <patternFill patternType="solid">
        <fgColor rgb="FFE2EFDA"/>
        <bgColor rgb="FFD9EAD3"/>
      </patternFill>
    </fill>
    <fill>
      <patternFill patternType="solid">
        <fgColor rgb="FFFFF2CC"/>
        <bgColor rgb="FFFFFACD"/>
      </patternFill>
    </fill>
    <fill>
      <patternFill patternType="solid">
        <fgColor rgb="FF0070C0"/>
        <bgColor rgb="FF2E75B6"/>
      </patternFill>
    </fill>
    <fill>
      <patternFill patternType="solid">
        <fgColor rgb="FFD6E4F0"/>
        <bgColor rgb="FFCFE2F3"/>
      </patternFill>
    </fill>
    <fill>
      <patternFill patternType="solid">
        <fgColor rgb="FF7030A0"/>
        <bgColor rgb="FF575757"/>
      </patternFill>
    </fill>
    <fill>
      <patternFill patternType="solid">
        <fgColor rgb="FFF4EBFF"/>
        <bgColor rgb="FFEFEFEF"/>
      </patternFill>
    </fill>
    <fill>
      <patternFill patternType="solid">
        <fgColor rgb="FFEFEFEF"/>
        <bgColor rgb="FFF2F2F2"/>
      </patternFill>
    </fill>
    <fill>
      <patternFill patternType="solid">
        <fgColor rgb="FFC9956C"/>
        <bgColor rgb="FFDEB887"/>
      </patternFill>
    </fill>
    <fill>
      <patternFill patternType="solid">
        <fgColor rgb="FFDEB887"/>
        <bgColor rgb="FFFFB6C1"/>
      </patternFill>
    </fill>
    <fill>
      <patternFill patternType="solid">
        <fgColor rgb="FFFF85A1"/>
        <bgColor rgb="FFFF99CC"/>
      </patternFill>
    </fill>
    <fill>
      <patternFill patternType="solid">
        <fgColor rgb="FF843C06"/>
        <bgColor rgb="FF824203"/>
      </patternFill>
    </fill>
    <fill>
      <patternFill patternType="solid">
        <fgColor rgb="FFFFB6C1"/>
        <bgColor rgb="FFFFCCCC"/>
      </patternFill>
    </fill>
    <fill>
      <patternFill patternType="solid">
        <fgColor rgb="FFD1AEF3"/>
        <bgColor rgb="FFD2A2FF"/>
      </patternFill>
    </fill>
    <fill>
      <patternFill patternType="solid">
        <fgColor rgb="FFBDD7EE"/>
        <bgColor rgb="FFCFE2F3"/>
      </patternFill>
    </fill>
    <fill>
      <patternFill patternType="solid">
        <fgColor rgb="FFDEEAF1"/>
        <bgColor rgb="FFD6E4F0"/>
      </patternFill>
    </fill>
    <fill>
      <patternFill patternType="solid">
        <fgColor rgb="FFFFE2E2"/>
        <bgColor rgb="FFFFE7E7"/>
      </patternFill>
    </fill>
    <fill>
      <patternFill patternType="solid">
        <fgColor rgb="FFFFE7E7"/>
        <bgColor rgb="FFFFE2E2"/>
      </patternFill>
    </fill>
    <fill>
      <patternFill patternType="solid">
        <fgColor rgb="FFFFCCCC"/>
        <bgColor rgb="FFFFCCEE"/>
      </patternFill>
    </fill>
    <fill>
      <patternFill patternType="solid">
        <fgColor rgb="FFF9F9F9"/>
        <bgColor rgb="FFFAFAFA"/>
      </patternFill>
    </fill>
    <fill>
      <patternFill patternType="solid">
        <fgColor rgb="FFEAD1DC"/>
        <bgColor rgb="FFFFCCCC"/>
      </patternFill>
    </fill>
    <fill>
      <patternFill patternType="solid">
        <fgColor rgb="FFB45309"/>
        <bgColor rgb="FFC55A11"/>
      </patternFill>
    </fill>
    <fill>
      <patternFill patternType="solid">
        <fgColor rgb="FFD9EAD3"/>
        <bgColor rgb="FFE2EFDA"/>
      </patternFill>
    </fill>
    <fill>
      <patternFill patternType="solid">
        <fgColor rgb="FFCFE2F3"/>
        <bgColor rgb="FFD6E4F0"/>
      </patternFill>
    </fill>
    <fill>
      <patternFill patternType="solid">
        <fgColor rgb="FFF5F5F5"/>
        <bgColor rgb="FFF2F2F2"/>
      </patternFill>
    </fill>
    <fill>
      <patternFill patternType="solid">
        <fgColor rgb="FFFFFACD"/>
        <bgColor rgb="FFFFFFC7"/>
      </patternFill>
    </fill>
    <fill>
      <patternFill patternType="solid">
        <fgColor rgb="FFEBF3FF"/>
        <bgColor rgb="FFE8F3FB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D0D0D0"/>
      </left>
      <right/>
      <top style="thin">
        <color rgb="FFD0D0D0"/>
      </top>
      <bottom style="thin">
        <color rgb="FFD0D0D0"/>
      </bottom>
      <diagonal/>
    </border>
    <border diagonalUp="false" diagonalDown="false"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  <border diagonalUp="false" diagonalDown="false"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>
        <color rgb="FFD0D0D0"/>
      </left>
      <right style="thin"/>
      <top style="thin">
        <color rgb="FFD0D0D0"/>
      </top>
      <bottom style="thin">
        <color rgb="FFD0D0D0"/>
      </bottom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2" xfId="0" applyFont="true" applyBorder="true" applyAlignment="true" applyProtection="false">
      <alignment horizontal="center" vertical="center" textRotation="0" wrapText="false" indent="0" shrinkToFit="false" readingOrder="2"/>
      <protection locked="true" hidden="false"/>
    </xf>
    <xf numFmtId="164" fontId="13" fillId="7" borderId="2" xfId="0" applyFont="true" applyBorder="true" applyAlignment="true" applyProtection="false">
      <alignment horizontal="center" vertical="center" textRotation="0" wrapText="true" indent="0" shrinkToFit="false" readingOrder="2"/>
      <protection locked="true" hidden="false"/>
    </xf>
    <xf numFmtId="164" fontId="14" fillId="2" borderId="3" xfId="0" applyFont="true" applyBorder="true" applyAlignment="true" applyProtection="false">
      <alignment horizontal="center" vertical="center" textRotation="0" wrapText="false" indent="0" shrinkToFit="false" readingOrder="2"/>
      <protection locked="true" hidden="false"/>
    </xf>
    <xf numFmtId="164" fontId="14" fillId="5" borderId="3" xfId="0" applyFont="true" applyBorder="true" applyAlignment="true" applyProtection="false">
      <alignment horizontal="center" vertical="center" textRotation="0" wrapText="false" indent="0" shrinkToFit="false" readingOrder="2"/>
      <protection locked="true" hidden="false"/>
    </xf>
    <xf numFmtId="164" fontId="15" fillId="8" borderId="3" xfId="0" applyFont="true" applyBorder="true" applyAlignment="true" applyProtection="false">
      <alignment horizontal="center" vertical="center" textRotation="0" wrapText="false" indent="0" shrinkToFit="false" readingOrder="2"/>
      <protection locked="true" hidden="false"/>
    </xf>
    <xf numFmtId="164" fontId="5" fillId="2" borderId="3" xfId="0" applyFont="true" applyBorder="true" applyAlignment="true" applyProtection="false">
      <alignment horizontal="center" vertical="center" textRotation="0" wrapText="false" indent="0" shrinkToFit="false" readingOrder="2"/>
      <protection locked="true" hidden="false"/>
    </xf>
    <xf numFmtId="164" fontId="16" fillId="8" borderId="3" xfId="0" applyFont="true" applyBorder="true" applyAlignment="true" applyProtection="false">
      <alignment horizontal="center" vertical="center" textRotation="0" wrapText="false" indent="0" shrinkToFit="false" readingOrder="2"/>
      <protection locked="true" hidden="false"/>
    </xf>
    <xf numFmtId="164" fontId="17" fillId="9" borderId="4" xfId="0" applyFont="true" applyBorder="true" applyAlignment="true" applyProtection="false">
      <alignment horizontal="center" vertical="center" textRotation="0" wrapText="false" indent="0" shrinkToFit="false" readingOrder="2"/>
      <protection locked="true" hidden="false"/>
    </xf>
    <xf numFmtId="164" fontId="15" fillId="10" borderId="3" xfId="0" applyFont="true" applyBorder="true" applyAlignment="true" applyProtection="false">
      <alignment horizontal="center" vertical="center" textRotation="0" wrapText="false" indent="0" shrinkToFit="false" readingOrder="2"/>
      <protection locked="true" hidden="false"/>
    </xf>
    <xf numFmtId="164" fontId="18" fillId="11" borderId="3" xfId="0" applyFont="true" applyBorder="true" applyAlignment="true" applyProtection="false">
      <alignment horizontal="center" vertical="center" textRotation="0" wrapText="false" indent="0" shrinkToFit="false" readingOrder="2"/>
      <protection locked="true" hidden="false"/>
    </xf>
    <xf numFmtId="164" fontId="19" fillId="11" borderId="3" xfId="0" applyFont="true" applyBorder="true" applyAlignment="true" applyProtection="false">
      <alignment horizontal="center" vertical="center" textRotation="0" wrapText="false" indent="0" shrinkToFit="false" readingOrder="2"/>
      <protection locked="true" hidden="false"/>
    </xf>
    <xf numFmtId="164" fontId="16" fillId="10" borderId="3" xfId="0" applyFont="true" applyBorder="true" applyAlignment="true" applyProtection="false">
      <alignment horizontal="center" vertical="center" textRotation="0" wrapText="false" indent="0" shrinkToFit="false" readingOrder="2"/>
      <protection locked="true" hidden="false"/>
    </xf>
    <xf numFmtId="164" fontId="18" fillId="12" borderId="3" xfId="0" applyFont="true" applyBorder="true" applyAlignment="true" applyProtection="false">
      <alignment horizontal="center" vertical="center" textRotation="0" wrapText="false" indent="0" shrinkToFit="false" readingOrder="2"/>
      <protection locked="true" hidden="false"/>
    </xf>
    <xf numFmtId="164" fontId="19" fillId="12" borderId="3" xfId="0" applyFont="true" applyBorder="true" applyAlignment="true" applyProtection="false">
      <alignment horizontal="center" vertical="center" textRotation="0" wrapText="false" indent="0" shrinkToFit="false" readingOrder="2"/>
      <protection locked="true" hidden="false"/>
    </xf>
    <xf numFmtId="164" fontId="5" fillId="13" borderId="3" xfId="0" applyFont="true" applyBorder="true" applyAlignment="true" applyProtection="false">
      <alignment horizontal="center" vertical="center" textRotation="0" wrapText="false" indent="0" shrinkToFit="false" readingOrder="2"/>
      <protection locked="true" hidden="false"/>
    </xf>
    <xf numFmtId="164" fontId="14" fillId="13" borderId="3" xfId="0" applyFont="true" applyBorder="true" applyAlignment="true" applyProtection="false">
      <alignment horizontal="center" vertical="center" textRotation="0" wrapText="false" indent="0" shrinkToFit="false" readingOrder="2"/>
      <protection locked="true" hidden="false"/>
    </xf>
    <xf numFmtId="164" fontId="18" fillId="14" borderId="3" xfId="0" applyFont="true" applyBorder="true" applyAlignment="true" applyProtection="false">
      <alignment horizontal="center" vertical="center" textRotation="0" wrapText="false" indent="0" shrinkToFit="false" readingOrder="2"/>
      <protection locked="true" hidden="false"/>
    </xf>
    <xf numFmtId="164" fontId="19" fillId="14" borderId="3" xfId="0" applyFont="true" applyBorder="true" applyAlignment="true" applyProtection="false">
      <alignment horizontal="center" vertical="center" textRotation="0" wrapText="false" indent="0" shrinkToFit="false" readingOrder="2"/>
      <protection locked="true" hidden="false"/>
    </xf>
    <xf numFmtId="164" fontId="18" fillId="15" borderId="3" xfId="0" applyFont="true" applyBorder="true" applyAlignment="true" applyProtection="false">
      <alignment horizontal="center" vertical="center" textRotation="0" wrapText="false" indent="0" shrinkToFit="false" readingOrder="2"/>
      <protection locked="true" hidden="false"/>
    </xf>
    <xf numFmtId="164" fontId="19" fillId="15" borderId="3" xfId="0" applyFont="true" applyBorder="true" applyAlignment="true" applyProtection="false">
      <alignment horizontal="center" vertical="center" textRotation="0" wrapText="false" indent="0" shrinkToFit="false" readingOrder="2"/>
      <protection locked="true" hidden="false"/>
    </xf>
    <xf numFmtId="164" fontId="18" fillId="16" borderId="3" xfId="0" applyFont="true" applyBorder="true" applyAlignment="true" applyProtection="false">
      <alignment horizontal="center" vertical="center" textRotation="0" wrapText="false" indent="0" shrinkToFit="false" readingOrder="2"/>
      <protection locked="true" hidden="false"/>
    </xf>
    <xf numFmtId="164" fontId="19" fillId="16" borderId="3" xfId="0" applyFont="true" applyBorder="true" applyAlignment="true" applyProtection="false">
      <alignment horizontal="center" vertical="center" textRotation="0" wrapText="false" indent="0" shrinkToFit="false" readingOrder="2"/>
      <protection locked="true" hidden="false"/>
    </xf>
    <xf numFmtId="164" fontId="5" fillId="17" borderId="3" xfId="0" applyFont="true" applyBorder="true" applyAlignment="true" applyProtection="false">
      <alignment horizontal="center" vertical="center" textRotation="0" wrapText="false" indent="0" shrinkToFit="false" readingOrder="2"/>
      <protection locked="true" hidden="false"/>
    </xf>
    <xf numFmtId="164" fontId="14" fillId="17" borderId="3" xfId="0" applyFont="true" applyBorder="true" applyAlignment="true" applyProtection="false">
      <alignment horizontal="center" vertical="center" textRotation="0" wrapText="false" indent="0" shrinkToFit="false" readingOrder="2"/>
      <protection locked="true" hidden="false"/>
    </xf>
    <xf numFmtId="164" fontId="18" fillId="18" borderId="3" xfId="0" applyFont="true" applyBorder="true" applyAlignment="true" applyProtection="false">
      <alignment horizontal="center" vertical="center" textRotation="0" wrapText="false" indent="0" shrinkToFit="false" readingOrder="2"/>
      <protection locked="true" hidden="false"/>
    </xf>
    <xf numFmtId="164" fontId="19" fillId="18" borderId="3" xfId="0" applyFont="true" applyBorder="true" applyAlignment="true" applyProtection="false">
      <alignment horizontal="center" vertical="center" textRotation="0" wrapText="false" indent="0" shrinkToFit="false" readingOrder="2"/>
      <protection locked="true" hidden="false"/>
    </xf>
    <xf numFmtId="164" fontId="5" fillId="19" borderId="3" xfId="0" applyFont="true" applyBorder="true" applyAlignment="true" applyProtection="false">
      <alignment horizontal="center" vertical="center" textRotation="0" wrapText="false" indent="0" shrinkToFit="false" readingOrder="2"/>
      <protection locked="true" hidden="false"/>
    </xf>
    <xf numFmtId="164" fontId="14" fillId="19" borderId="3" xfId="0" applyFont="true" applyBorder="true" applyAlignment="true" applyProtection="false">
      <alignment horizontal="center" vertical="center" textRotation="0" wrapText="false" indent="0" shrinkToFit="false" readingOrder="2"/>
      <protection locked="true" hidden="false"/>
    </xf>
    <xf numFmtId="164" fontId="5" fillId="6" borderId="3" xfId="0" applyFont="true" applyBorder="true" applyAlignment="true" applyProtection="false">
      <alignment horizontal="center" vertical="center" textRotation="0" wrapText="false" indent="0" shrinkToFit="false" readingOrder="2"/>
      <protection locked="true" hidden="false"/>
    </xf>
    <xf numFmtId="164" fontId="14" fillId="6" borderId="3" xfId="0" applyFont="true" applyBorder="true" applyAlignment="true" applyProtection="false">
      <alignment horizontal="center" vertical="center" textRotation="0" wrapText="false" indent="0" shrinkToFit="false" readingOrder="2"/>
      <protection locked="true" hidden="false"/>
    </xf>
    <xf numFmtId="164" fontId="18" fillId="20" borderId="3" xfId="0" applyFont="true" applyBorder="true" applyAlignment="true" applyProtection="false">
      <alignment horizontal="center" vertical="center" textRotation="0" wrapText="false" indent="0" shrinkToFit="false" readingOrder="2"/>
      <protection locked="true" hidden="false"/>
    </xf>
    <xf numFmtId="164" fontId="19" fillId="20" borderId="3" xfId="0" applyFont="true" applyBorder="true" applyAlignment="true" applyProtection="false">
      <alignment horizontal="center" vertical="center" textRotation="0" wrapText="false" indent="0" shrinkToFit="false" readingOrder="2"/>
      <protection locked="true" hidden="false"/>
    </xf>
    <xf numFmtId="164" fontId="5" fillId="21" borderId="3" xfId="0" applyFont="true" applyBorder="true" applyAlignment="true" applyProtection="false">
      <alignment horizontal="center" vertical="center" textRotation="0" wrapText="false" indent="0" shrinkToFit="false" readingOrder="2"/>
      <protection locked="true" hidden="false"/>
    </xf>
    <xf numFmtId="164" fontId="14" fillId="21" borderId="3" xfId="0" applyFont="true" applyBorder="true" applyAlignment="true" applyProtection="false">
      <alignment horizontal="center" vertical="center" textRotation="0" wrapText="false" indent="0" shrinkToFit="false" readingOrder="2"/>
      <protection locked="true" hidden="false"/>
    </xf>
    <xf numFmtId="164" fontId="18" fillId="22" borderId="3" xfId="0" applyFont="true" applyBorder="true" applyAlignment="true" applyProtection="false">
      <alignment horizontal="center" vertical="center" textRotation="0" wrapText="false" indent="0" shrinkToFit="false" readingOrder="2"/>
      <protection locked="true" hidden="false"/>
    </xf>
    <xf numFmtId="164" fontId="19" fillId="22" borderId="3" xfId="0" applyFont="true" applyBorder="true" applyAlignment="true" applyProtection="false">
      <alignment horizontal="center" vertical="center" textRotation="0" wrapText="false" indent="0" shrinkToFit="false" readingOrder="2"/>
      <protection locked="true" hidden="false"/>
    </xf>
    <xf numFmtId="164" fontId="5" fillId="23" borderId="3" xfId="0" applyFont="true" applyBorder="true" applyAlignment="true" applyProtection="false">
      <alignment horizontal="center" vertical="center" textRotation="0" wrapText="false" indent="0" shrinkToFit="false" readingOrder="2"/>
      <protection locked="true" hidden="false"/>
    </xf>
    <xf numFmtId="164" fontId="14" fillId="23" borderId="3" xfId="0" applyFont="true" applyBorder="true" applyAlignment="true" applyProtection="false">
      <alignment horizontal="center" vertical="center" textRotation="0" wrapText="false" indent="0" shrinkToFit="false" readingOrder="2"/>
      <protection locked="true" hidden="false"/>
    </xf>
    <xf numFmtId="164" fontId="18" fillId="24" borderId="3" xfId="0" applyFont="true" applyBorder="true" applyAlignment="true" applyProtection="false">
      <alignment horizontal="center" vertical="center" textRotation="0" wrapText="false" indent="0" shrinkToFit="false" readingOrder="2"/>
      <protection locked="true" hidden="false"/>
    </xf>
    <xf numFmtId="164" fontId="19" fillId="24" borderId="3" xfId="0" applyFont="true" applyBorder="true" applyAlignment="true" applyProtection="false">
      <alignment horizontal="center" vertical="center" textRotation="0" wrapText="false" indent="0" shrinkToFit="false" readingOrder="2"/>
      <protection locked="true" hidden="false"/>
    </xf>
    <xf numFmtId="164" fontId="18" fillId="25" borderId="3" xfId="0" applyFont="true" applyBorder="true" applyAlignment="true" applyProtection="false">
      <alignment horizontal="center" vertical="center" textRotation="0" wrapText="false" indent="0" shrinkToFit="false" readingOrder="2"/>
      <protection locked="true" hidden="false"/>
    </xf>
    <xf numFmtId="164" fontId="19" fillId="25" borderId="3" xfId="0" applyFont="true" applyBorder="true" applyAlignment="true" applyProtection="false">
      <alignment horizontal="center" vertical="center" textRotation="0" wrapText="false" indent="0" shrinkToFit="false" readingOrder="2"/>
      <protection locked="true" hidden="false"/>
    </xf>
    <xf numFmtId="164" fontId="5" fillId="26" borderId="3" xfId="0" applyFont="true" applyBorder="true" applyAlignment="true" applyProtection="false">
      <alignment horizontal="center" vertical="center" textRotation="0" wrapText="false" indent="0" shrinkToFit="false" readingOrder="2"/>
      <protection locked="true" hidden="false"/>
    </xf>
    <xf numFmtId="164" fontId="14" fillId="26" borderId="3" xfId="0" applyFont="true" applyBorder="true" applyAlignment="true" applyProtection="false">
      <alignment horizontal="center" vertical="center" textRotation="0" wrapText="false" indent="0" shrinkToFit="false" readingOrder="2"/>
      <protection locked="true" hidden="false"/>
    </xf>
    <xf numFmtId="164" fontId="0" fillId="8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7" borderId="3" xfId="0" applyFont="true" applyBorder="true" applyAlignment="true" applyProtection="false">
      <alignment horizontal="center" vertical="center" textRotation="0" wrapText="false" indent="0" shrinkToFit="false" readingOrder="2"/>
      <protection locked="true" hidden="false"/>
    </xf>
    <xf numFmtId="164" fontId="14" fillId="27" borderId="3" xfId="0" applyFont="true" applyBorder="true" applyAlignment="true" applyProtection="false">
      <alignment horizontal="center" vertical="center" textRotation="0" wrapText="false" indent="0" shrinkToFit="false" readingOrder="2"/>
      <protection locked="true" hidden="false"/>
    </xf>
    <xf numFmtId="164" fontId="18" fillId="28" borderId="3" xfId="0" applyFont="true" applyBorder="true" applyAlignment="true" applyProtection="false">
      <alignment horizontal="center" vertical="center" textRotation="0" wrapText="false" indent="0" shrinkToFit="false" readingOrder="2"/>
      <protection locked="true" hidden="false"/>
    </xf>
    <xf numFmtId="164" fontId="19" fillId="28" borderId="3" xfId="0" applyFont="true" applyBorder="true" applyAlignment="true" applyProtection="false">
      <alignment horizontal="center" vertical="center" textRotation="0" wrapText="false" indent="0" shrinkToFit="false" readingOrder="2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6" borderId="2" xfId="0" applyFont="true" applyBorder="true" applyAlignment="true" applyProtection="false">
      <alignment horizontal="center" vertical="center" textRotation="0" wrapText="false" indent="0" shrinkToFit="false" readingOrder="2"/>
      <protection locked="true" hidden="false"/>
    </xf>
    <xf numFmtId="164" fontId="23" fillId="29" borderId="2" xfId="0" applyFont="true" applyBorder="true" applyAlignment="true" applyProtection="false">
      <alignment horizontal="center" vertical="center" textRotation="0" wrapText="false" indent="0" shrinkToFit="false" readingOrder="2"/>
      <protection locked="true" hidden="false"/>
    </xf>
    <xf numFmtId="165" fontId="0" fillId="30" borderId="4" xfId="0" applyFont="false" applyBorder="true" applyAlignment="true" applyProtection="false">
      <alignment horizontal="center" vertical="center" textRotation="0" wrapText="false" indent="0" shrinkToFit="false" readingOrder="2"/>
      <protection locked="true" hidden="false"/>
    </xf>
    <xf numFmtId="164" fontId="0" fillId="30" borderId="4" xfId="0" applyFont="false" applyBorder="true" applyAlignment="true" applyProtection="false">
      <alignment horizontal="center" vertical="center" textRotation="0" wrapText="false" indent="0" shrinkToFit="false" readingOrder="2"/>
      <protection locked="true" hidden="false"/>
    </xf>
    <xf numFmtId="164" fontId="5" fillId="31" borderId="2" xfId="0" applyFont="true" applyBorder="true" applyAlignment="true" applyProtection="false">
      <alignment horizontal="center" vertical="center" textRotation="0" wrapText="false" indent="0" shrinkToFit="false" readingOrder="2"/>
      <protection locked="true" hidden="false"/>
    </xf>
    <xf numFmtId="164" fontId="14" fillId="2" borderId="3" xfId="0" applyFont="true" applyBorder="true" applyAlignment="true" applyProtection="false">
      <alignment horizontal="center" vertical="center" textRotation="0" wrapText="true" indent="0" shrinkToFit="false" readingOrder="2"/>
      <protection locked="true" hidden="false"/>
    </xf>
    <xf numFmtId="164" fontId="14" fillId="3" borderId="3" xfId="0" applyFont="true" applyBorder="true" applyAlignment="true" applyProtection="false">
      <alignment horizontal="center" vertical="center" textRotation="0" wrapText="true" indent="0" shrinkToFit="false" readingOrder="2"/>
      <protection locked="true" hidden="false"/>
    </xf>
    <xf numFmtId="164" fontId="14" fillId="6" borderId="3" xfId="0" applyFont="true" applyBorder="true" applyAlignment="true" applyProtection="false">
      <alignment horizontal="center" vertical="center" textRotation="0" wrapText="true" indent="0" shrinkToFit="false" readingOrder="2"/>
      <protection locked="true" hidden="false"/>
    </xf>
    <xf numFmtId="164" fontId="14" fillId="5" borderId="3" xfId="0" applyFont="true" applyBorder="true" applyAlignment="true" applyProtection="false">
      <alignment horizontal="center" vertical="center" textRotation="0" wrapText="true" indent="0" shrinkToFit="false" readingOrder="2"/>
      <protection locked="true" hidden="false"/>
    </xf>
    <xf numFmtId="164" fontId="14" fillId="4" borderId="3" xfId="0" applyFont="true" applyBorder="true" applyAlignment="true" applyProtection="false">
      <alignment horizontal="center" vertical="center" textRotation="0" wrapText="true" indent="0" shrinkToFit="false" readingOrder="2"/>
      <protection locked="true" hidden="false"/>
    </xf>
    <xf numFmtId="166" fontId="10" fillId="32" borderId="3" xfId="0" applyFont="true" applyBorder="true" applyAlignment="true" applyProtection="false">
      <alignment horizontal="center" vertical="center" textRotation="0" wrapText="false" indent="0" shrinkToFit="false" readingOrder="2"/>
      <protection locked="true" hidden="false"/>
    </xf>
    <xf numFmtId="166" fontId="11" fillId="29" borderId="3" xfId="0" applyFont="true" applyBorder="true" applyAlignment="true" applyProtection="false">
      <alignment horizontal="center" vertical="center" textRotation="0" wrapText="false" indent="0" shrinkToFit="false" readingOrder="2"/>
      <protection locked="true" hidden="false"/>
    </xf>
    <xf numFmtId="166" fontId="9" fillId="9" borderId="3" xfId="0" applyFont="true" applyBorder="true" applyAlignment="true" applyProtection="false">
      <alignment horizontal="center" vertical="center" textRotation="0" wrapText="false" indent="0" shrinkToFit="false" readingOrder="2"/>
      <protection locked="true" hidden="false"/>
    </xf>
    <xf numFmtId="166" fontId="8" fillId="30" borderId="3" xfId="0" applyFont="true" applyBorder="true" applyAlignment="true" applyProtection="false">
      <alignment horizontal="center" vertical="center" textRotation="0" wrapText="false" indent="0" shrinkToFit="false" readingOrder="2"/>
      <protection locked="true" hidden="false"/>
    </xf>
    <xf numFmtId="166" fontId="5" fillId="2" borderId="4" xfId="0" applyFont="true" applyBorder="true" applyAlignment="true" applyProtection="false">
      <alignment horizontal="center" vertical="center" textRotation="0" wrapText="false" indent="0" shrinkToFit="false" readingOrder="2"/>
      <protection locked="true" hidden="false"/>
    </xf>
    <xf numFmtId="164" fontId="9" fillId="30" borderId="3" xfId="0" applyFont="true" applyBorder="true" applyAlignment="true" applyProtection="false">
      <alignment horizontal="center" vertical="center" textRotation="0" wrapText="false" indent="0" shrinkToFit="false" readingOrder="2"/>
      <protection locked="true" hidden="false"/>
    </xf>
    <xf numFmtId="164" fontId="5" fillId="2" borderId="2" xfId="0" applyFont="true" applyBorder="true" applyAlignment="true" applyProtection="false">
      <alignment horizontal="center" vertical="center" textRotation="0" wrapText="false" indent="0" shrinkToFit="false" readingOrder="2"/>
      <protection locked="true" hidden="false"/>
    </xf>
    <xf numFmtId="164" fontId="5" fillId="4" borderId="4" xfId="0" applyFont="true" applyBorder="true" applyAlignment="true" applyProtection="false">
      <alignment horizontal="center" vertical="center" textRotation="0" wrapText="false" indent="0" shrinkToFit="false" readingOrder="2"/>
      <protection locked="true" hidden="false"/>
    </xf>
    <xf numFmtId="164" fontId="0" fillId="3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3" borderId="2" xfId="0" applyFont="true" applyBorder="true" applyAlignment="true" applyProtection="false">
      <alignment horizontal="center" vertical="center" textRotation="0" wrapText="false" indent="0" shrinkToFit="false" readingOrder="2"/>
      <protection locked="true" hidden="false"/>
    </xf>
    <xf numFmtId="164" fontId="14" fillId="33" borderId="3" xfId="0" applyFont="true" applyBorder="true" applyAlignment="true" applyProtection="false">
      <alignment horizontal="center" vertical="center" textRotation="0" wrapText="false" indent="0" shrinkToFit="false" readingOrder="2"/>
      <protection locked="true" hidden="false"/>
    </xf>
    <xf numFmtId="164" fontId="24" fillId="33" borderId="3" xfId="0" applyFont="true" applyBorder="true" applyAlignment="true" applyProtection="false">
      <alignment horizontal="center" vertical="center" textRotation="0" wrapText="true" indent="0" shrinkToFit="false" readingOrder="2"/>
      <protection locked="true" hidden="false"/>
    </xf>
    <xf numFmtId="164" fontId="14" fillId="3" borderId="2" xfId="0" applyFont="true" applyBorder="true" applyAlignment="true" applyProtection="false">
      <alignment horizontal="center" vertical="center" textRotation="0" wrapText="false" indent="0" shrinkToFit="false" readingOrder="2"/>
      <protection locked="true" hidden="false"/>
    </xf>
    <xf numFmtId="166" fontId="25" fillId="29" borderId="3" xfId="0" applyFont="true" applyBorder="true" applyAlignment="true" applyProtection="false">
      <alignment horizontal="center" vertical="center" textRotation="0" wrapText="false" indent="0" shrinkToFit="false" readingOrder="2"/>
      <protection locked="true" hidden="false"/>
    </xf>
    <xf numFmtId="166" fontId="14" fillId="3" borderId="4" xfId="0" applyFont="true" applyBorder="true" applyAlignment="true" applyProtection="false">
      <alignment horizontal="center" vertical="center" textRotation="0" wrapText="false" indent="0" shrinkToFit="false" readingOrder="2"/>
      <protection locked="true" hidden="false"/>
    </xf>
    <xf numFmtId="164" fontId="14" fillId="5" borderId="2" xfId="0" applyFont="true" applyBorder="true" applyAlignment="true" applyProtection="false">
      <alignment horizontal="center" vertical="center" textRotation="0" wrapText="false" indent="0" shrinkToFit="false" readingOrder="2"/>
      <protection locked="true" hidden="false"/>
    </xf>
    <xf numFmtId="166" fontId="26" fillId="9" borderId="3" xfId="0" applyFont="true" applyBorder="true" applyAlignment="true" applyProtection="false">
      <alignment horizontal="center" vertical="center" textRotation="0" wrapText="false" indent="0" shrinkToFit="false" readingOrder="2"/>
      <protection locked="true" hidden="false"/>
    </xf>
    <xf numFmtId="166" fontId="14" fillId="5" borderId="4" xfId="0" applyFont="true" applyBorder="true" applyAlignment="true" applyProtection="false">
      <alignment horizontal="center" vertical="center" textRotation="0" wrapText="false" indent="0" shrinkToFit="false" readingOrder="2"/>
      <protection locked="true" hidden="false"/>
    </xf>
    <xf numFmtId="164" fontId="12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7" borderId="3" xfId="0" applyFont="true" applyBorder="true" applyAlignment="true" applyProtection="false">
      <alignment horizontal="center" vertical="center" textRotation="0" wrapText="false" indent="0" shrinkToFit="false" readingOrder="2"/>
      <protection locked="true" hidden="false"/>
    </xf>
    <xf numFmtId="166" fontId="27" fillId="34" borderId="3" xfId="0" applyFont="true" applyBorder="true" applyAlignment="true" applyProtection="false">
      <alignment horizontal="center" vertical="center" textRotation="0" wrapText="false" indent="0" shrinkToFit="false" readingOrder="2"/>
      <protection locked="true" hidden="false"/>
    </xf>
    <xf numFmtId="164" fontId="16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1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3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3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3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3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3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2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3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4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4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4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7" xfId="0" applyFont="true" applyBorder="true" applyAlignment="true" applyProtection="false">
      <alignment horizontal="center" vertical="center" textRotation="0" wrapText="false" indent="0" shrinkToFit="false" readingOrder="2"/>
      <protection locked="true" hidden="false"/>
    </xf>
    <xf numFmtId="164" fontId="12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4" borderId="3" xfId="0" applyFont="true" applyBorder="true" applyAlignment="true" applyProtection="false">
      <alignment horizontal="center" vertical="center" textRotation="0" wrapText="false" indent="0" shrinkToFit="false" readingOrder="2"/>
      <protection locked="true" hidden="false"/>
    </xf>
    <xf numFmtId="165" fontId="16" fillId="30" borderId="3" xfId="0" applyFont="true" applyBorder="true" applyAlignment="true" applyProtection="false">
      <alignment horizontal="center" vertical="center" textRotation="0" wrapText="false" indent="0" shrinkToFit="false" readingOrder="2"/>
      <protection locked="true" hidden="false"/>
    </xf>
    <xf numFmtId="167" fontId="16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1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3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6" fillId="10" borderId="3" xfId="0" applyFont="true" applyBorder="true" applyAlignment="true" applyProtection="false">
      <alignment horizontal="center" vertical="center" textRotation="0" wrapText="false" indent="0" shrinkToFit="false" readingOrder="2"/>
      <protection locked="true" hidden="false"/>
    </xf>
    <xf numFmtId="164" fontId="16" fillId="30" borderId="3" xfId="0" applyFont="true" applyBorder="true" applyAlignment="true" applyProtection="false">
      <alignment horizontal="center" vertical="center" textRotation="0" wrapText="false" indent="0" shrinkToFit="false" readingOrder="2"/>
      <protection locked="true" hidden="false"/>
    </xf>
    <xf numFmtId="167" fontId="16" fillId="3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1" fillId="3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30" borderId="3" xfId="0" applyFont="false" applyBorder="true" applyAlignment="true" applyProtection="false">
      <alignment horizontal="center" vertical="center" textRotation="0" wrapText="false" indent="0" shrinkToFit="false" readingOrder="2"/>
      <protection locked="true" hidden="false"/>
    </xf>
    <xf numFmtId="167" fontId="14" fillId="4" borderId="3" xfId="0" applyFont="true" applyBorder="true" applyAlignment="true" applyProtection="false">
      <alignment horizontal="center" vertical="center" textRotation="0" wrapText="false" indent="0" shrinkToFit="false" readingOrder="2"/>
      <protection locked="true" hidden="false"/>
    </xf>
    <xf numFmtId="164" fontId="16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10" borderId="3" xfId="0" applyFont="false" applyBorder="true" applyAlignment="true" applyProtection="false">
      <alignment horizontal="center" vertical="center" textRotation="0" wrapText="false" indent="0" shrinkToFit="false" readingOrder="2"/>
      <protection locked="true" hidden="false"/>
    </xf>
    <xf numFmtId="164" fontId="28" fillId="4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6" fillId="44" borderId="3" xfId="0" applyFont="true" applyBorder="true" applyAlignment="true" applyProtection="false">
      <alignment horizontal="center" vertical="center" textRotation="0" wrapText="false" indent="0" shrinkToFit="false" readingOrder="2"/>
      <protection locked="true" hidden="false"/>
    </xf>
    <xf numFmtId="166" fontId="29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4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44" borderId="3" xfId="0" applyFont="true" applyBorder="true" applyAlignment="true" applyProtection="false">
      <alignment horizontal="center" vertical="center" textRotation="0" wrapText="false" indent="0" shrinkToFit="false" readingOrder="2"/>
      <protection locked="true" hidden="false"/>
    </xf>
    <xf numFmtId="164" fontId="29" fillId="4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4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44" borderId="3" xfId="0" applyFont="false" applyBorder="true" applyAlignment="true" applyProtection="false">
      <alignment horizontal="center" vertical="center" textRotation="0" wrapText="false" indent="0" shrinkToFit="false" readingOrder="2"/>
      <protection locked="true" hidden="false"/>
    </xf>
    <xf numFmtId="166" fontId="14" fillId="5" borderId="3" xfId="0" applyFont="true" applyBorder="true" applyAlignment="true" applyProtection="false">
      <alignment horizontal="center" vertical="center" textRotation="0" wrapText="false" indent="0" shrinkToFit="false" readingOrder="2"/>
      <protection locked="true" hidden="false"/>
    </xf>
    <xf numFmtId="164" fontId="16" fillId="4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3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3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3" borderId="1" xfId="0" applyFont="true" applyBorder="true" applyAlignment="true" applyProtection="false">
      <alignment horizontal="center" vertical="center" textRotation="0" wrapText="false" indent="0" shrinkToFit="false" readingOrder="2"/>
      <protection locked="true" hidden="false"/>
    </xf>
    <xf numFmtId="164" fontId="30" fillId="4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4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4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4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2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4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47" borderId="1" xfId="0" applyFont="true" applyBorder="true" applyAlignment="true" applyProtection="false">
      <alignment horizontal="center" vertical="center" textRotation="0" wrapText="false" indent="0" shrinkToFit="false" readingOrder="2"/>
      <protection locked="true" hidden="false"/>
    </xf>
    <xf numFmtId="166" fontId="9" fillId="47" borderId="1" xfId="0" applyFont="true" applyBorder="true" applyAlignment="true" applyProtection="false">
      <alignment horizontal="center" vertical="center" textRotation="0" wrapText="false" indent="0" shrinkToFit="false" readingOrder="2"/>
      <protection locked="true" hidden="false"/>
    </xf>
    <xf numFmtId="164" fontId="6" fillId="4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47" borderId="0" xfId="0" applyFont="true" applyBorder="false" applyAlignment="true" applyProtection="false">
      <alignment horizontal="center" vertical="center" textRotation="0" wrapText="false" indent="0" shrinkToFit="false" readingOrder="2"/>
      <protection locked="true" hidden="false"/>
    </xf>
    <xf numFmtId="166" fontId="9" fillId="47" borderId="0" xfId="0" applyFont="true" applyBorder="false" applyAlignment="true" applyProtection="false">
      <alignment horizontal="center" vertical="center" textRotation="0" wrapText="false" indent="0" shrinkToFit="false" readingOrder="2"/>
      <protection locked="true" hidden="false"/>
    </xf>
    <xf numFmtId="164" fontId="30" fillId="2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1" fillId="2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4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0" fillId="3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1" fillId="3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0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1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0" fillId="4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1" fillId="4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0" fillId="5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1" fillId="5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0" fillId="51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1" fillId="5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42" borderId="3" xfId="0" applyFont="true" applyBorder="true" applyAlignment="true" applyProtection="false">
      <alignment horizontal="center" vertical="center" textRotation="0" wrapText="false" indent="0" shrinkToFit="false" readingOrder="2"/>
      <protection locked="true" hidden="false"/>
    </xf>
    <xf numFmtId="166" fontId="7" fillId="42" borderId="4" xfId="0" applyFont="true" applyBorder="true" applyAlignment="true" applyProtection="false">
      <alignment horizontal="center" vertical="center" textRotation="0" wrapText="false" indent="0" shrinkToFit="false" readingOrder="2"/>
      <protection locked="true" hidden="false"/>
    </xf>
    <xf numFmtId="166" fontId="9" fillId="42" borderId="4" xfId="0" applyFont="true" applyBorder="true" applyAlignment="true" applyProtection="false">
      <alignment horizontal="center" vertical="center" textRotation="0" wrapText="false" indent="0" shrinkToFit="false" readingOrder="2"/>
      <protection locked="true" hidden="false"/>
    </xf>
    <xf numFmtId="164" fontId="16" fillId="4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48" borderId="3" xfId="0" applyFont="true" applyBorder="true" applyAlignment="true" applyProtection="false">
      <alignment horizontal="center" vertical="center" textRotation="0" wrapText="false" indent="0" shrinkToFit="false" readingOrder="2"/>
      <protection locked="true" hidden="false"/>
    </xf>
    <xf numFmtId="164" fontId="16" fillId="9" borderId="3" xfId="0" applyFont="true" applyBorder="true" applyAlignment="true" applyProtection="false">
      <alignment horizontal="center" vertical="center" textRotation="0" wrapText="false" indent="0" shrinkToFit="false" readingOrder="2"/>
      <protection locked="true" hidden="false"/>
    </xf>
    <xf numFmtId="166" fontId="33" fillId="30" borderId="3" xfId="0" applyFont="true" applyBorder="true" applyAlignment="true" applyProtection="false">
      <alignment horizontal="center" vertical="center" textRotation="0" wrapText="false" indent="0" shrinkToFit="false" readingOrder="2"/>
      <protection locked="true" hidden="false"/>
    </xf>
    <xf numFmtId="164" fontId="16" fillId="29" borderId="3" xfId="0" applyFont="true" applyBorder="true" applyAlignment="true" applyProtection="false">
      <alignment horizontal="center" vertical="center" textRotation="0" wrapText="false" indent="0" shrinkToFit="false" readingOrder="2"/>
      <protection locked="true" hidden="false"/>
    </xf>
    <xf numFmtId="164" fontId="16" fillId="52" borderId="3" xfId="0" applyFont="true" applyBorder="true" applyAlignment="true" applyProtection="false">
      <alignment horizontal="center" vertical="center" textRotation="0" wrapText="false" indent="0" shrinkToFit="false" readingOrder="2"/>
      <protection locked="true" hidden="false"/>
    </xf>
    <xf numFmtId="164" fontId="19" fillId="9" borderId="4" xfId="0" applyFont="true" applyBorder="true" applyAlignment="true" applyProtection="false">
      <alignment horizontal="center" vertical="center" textRotation="0" wrapText="false" indent="0" shrinkToFit="false" readingOrder="2"/>
      <protection locked="true" hidden="false"/>
    </xf>
    <xf numFmtId="167" fontId="9" fillId="9" borderId="4" xfId="0" applyFont="true" applyBorder="true" applyAlignment="true" applyProtection="false">
      <alignment horizontal="center" vertical="center" textRotation="0" wrapText="false" indent="0" shrinkToFit="false" readingOrder="2"/>
      <protection locked="true" hidden="false"/>
    </xf>
    <xf numFmtId="164" fontId="30" fillId="30" borderId="4" xfId="0" applyFont="true" applyBorder="true" applyAlignment="true" applyProtection="false">
      <alignment horizontal="center" vertical="center" textRotation="0" wrapText="false" indent="0" shrinkToFit="false" readingOrder="2"/>
      <protection locked="true" hidden="false"/>
    </xf>
    <xf numFmtId="164" fontId="34" fillId="32" borderId="3" xfId="0" applyFont="true" applyBorder="true" applyAlignment="true" applyProtection="false">
      <alignment horizontal="center" vertical="center" textRotation="0" wrapText="false" indent="0" shrinkToFit="false" readingOrder="2"/>
      <protection locked="true" hidden="false"/>
    </xf>
    <xf numFmtId="167" fontId="9" fillId="3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10" borderId="3" xfId="0" applyFont="true" applyBorder="true" applyAlignment="true" applyProtection="false">
      <alignment horizontal="center" vertical="center" textRotation="0" wrapText="false" indent="0" shrinkToFit="false" readingOrder="2"/>
      <protection locked="true" hidden="false"/>
    </xf>
    <xf numFmtId="167" fontId="9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4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4" borderId="3" xfId="0" applyFont="true" applyBorder="true" applyAlignment="true" applyProtection="false">
      <alignment horizontal="center" vertical="center" textRotation="0" wrapText="false" indent="0" shrinkToFit="false" readingOrder="2"/>
      <protection locked="true" hidden="false"/>
    </xf>
    <xf numFmtId="167" fontId="9" fillId="4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5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5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36" fillId="4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4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4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4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2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6" fillId="2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1" fillId="2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2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6" fillId="4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53" borderId="8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0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5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5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0" fillId="5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35" fillId="5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1" fillId="5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5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6" fillId="5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35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1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4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9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4" fillId="3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9" fillId="3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4" fillId="4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9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2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7" fillId="3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5" fillId="3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3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5" fillId="3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>
          <bgColor rgb="FFC6EFCE"/>
        </patternFill>
      </fill>
    </dxf>
  </dxfs>
  <colors>
    <indexedColors>
      <rgbColor rgb="FF000000"/>
      <rgbColor rgb="FFFFFFFF"/>
      <rgbColor rgb="FFFF0000"/>
      <rgbColor rgb="FFE2EFDA"/>
      <rgbColor rgb="FFF2F2F2"/>
      <rgbColor rgb="FFFFF2CC"/>
      <rgbColor rgb="FFFF6699"/>
      <rgbColor rgb="FFD6E4F0"/>
      <rgbColor rgb="FFC00000"/>
      <rgbColor rgb="FFDEEAF1"/>
      <rgbColor rgb="FFF9F9F9"/>
      <rgbColor rgb="FFB45309"/>
      <rgbColor rgb="FF9966CC"/>
      <rgbColor rgb="FF2E75B6"/>
      <rgbColor rgb="FFD0D0D0"/>
      <rgbColor rgb="FF808080"/>
      <rgbColor rgb="FFD1AEF3"/>
      <rgbColor rgb="FF7030A0"/>
      <rgbColor rgb="FFFFFFC7"/>
      <rgbColor rgb="FFE8F3FB"/>
      <rgbColor rgb="FFFFE7E7"/>
      <rgbColor rgb="FFFF85A1"/>
      <rgbColor rgb="FF0070C0"/>
      <rgbColor rgb="FFBDD7EE"/>
      <rgbColor rgb="FFFAFAFA"/>
      <rgbColor rgb="FFFFB6C1"/>
      <rgbColor rgb="FFFCE4D6"/>
      <rgbColor rgb="FFD9EAD3"/>
      <rgbColor rgb="FFFFCCEE"/>
      <rgbColor rgb="FFC55A11"/>
      <rgbColor rgb="FFEAD1DC"/>
      <rgbColor rgb="FFF5F5F5"/>
      <rgbColor rgb="FF00CED1"/>
      <rgbColor rgb="FFEBF3FF"/>
      <rgbColor rgb="FFC6EFCE"/>
      <rgbColor rgb="FFFFFACD"/>
      <rgbColor rgb="FFCFE2F3"/>
      <rgbColor rgb="FFFF99CC"/>
      <rgbColor rgb="FFD2A2FF"/>
      <rgbColor rgb="FFFFCCCC"/>
      <rgbColor rgb="FF4472C4"/>
      <rgbColor rgb="FF00B0F0"/>
      <rgbColor rgb="FFDEB887"/>
      <rgbColor rgb="FFFFD966"/>
      <rgbColor rgb="FFC9956C"/>
      <rgbColor rgb="FFED7D31"/>
      <rgbColor rgb="FF575757"/>
      <rgbColor rgb="FF81B058"/>
      <rgbColor rgb="FFEFEFEF"/>
      <rgbColor rgb="FF00B050"/>
      <rgbColor rgb="FFF4EBFF"/>
      <rgbColor rgb="FFFFE2E2"/>
      <rgbColor rgb="FF843C06"/>
      <rgbColor rgb="FF824203"/>
      <rgbColor rgb="FF1F4E79"/>
      <rgbColor rgb="FF37562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4"/>
  <sheetViews>
    <sheetView showFormulas="false" showGridLines="false" showRowColHeaders="true" showZeros="true" rightToLeft="tru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52"/>
    <col collapsed="false" customWidth="true" hidden="false" outlineLevel="0" max="3" min="3" style="0" width="8"/>
    <col collapsed="false" customWidth="true" hidden="false" outlineLevel="0" max="4" min="4" style="0" width="30"/>
    <col collapsed="false" customWidth="true" hidden="false" outlineLevel="0" max="5" min="5" style="0" width="52"/>
    <col collapsed="false" customWidth="true" hidden="false" outlineLevel="0" max="6" min="6" style="0" width="8"/>
  </cols>
  <sheetData>
    <row r="1" customFormat="false" ht="60" hidden="false" customHeight="true" outlineLevel="0" collapsed="false">
      <c r="A1" s="1"/>
      <c r="D1" s="1" t="s">
        <v>0</v>
      </c>
      <c r="E1" s="1"/>
      <c r="F1" s="1"/>
    </row>
    <row r="2" customFormat="false" ht="25.5" hidden="false" customHeight="true" outlineLevel="0" collapsed="false">
      <c r="A2" s="2"/>
      <c r="D2" s="2" t="s">
        <v>1</v>
      </c>
      <c r="E2" s="2"/>
      <c r="F2" s="2"/>
    </row>
    <row r="3" customFormat="false" ht="27.75" hidden="false" customHeight="true" outlineLevel="0" collapsed="false">
      <c r="A3" s="3"/>
      <c r="B3" s="4"/>
      <c r="C3" s="5"/>
      <c r="D3" s="3" t="s">
        <v>2</v>
      </c>
      <c r="E3" s="4" t="s">
        <v>3</v>
      </c>
      <c r="F3" s="5" t="s">
        <v>4</v>
      </c>
    </row>
    <row r="4" customFormat="false" ht="27.75" hidden="false" customHeight="true" outlineLevel="0" collapsed="false">
      <c r="A4" s="6"/>
      <c r="B4" s="4"/>
      <c r="C4" s="7"/>
      <c r="D4" s="6" t="s">
        <v>5</v>
      </c>
      <c r="E4" s="4" t="s">
        <v>6</v>
      </c>
      <c r="F4" s="7" t="s">
        <v>7</v>
      </c>
    </row>
    <row r="5" customFormat="false" ht="27.75" hidden="false" customHeight="true" outlineLevel="0" collapsed="false">
      <c r="A5" s="8"/>
      <c r="B5" s="4"/>
      <c r="C5" s="9"/>
      <c r="D5" s="8" t="s">
        <v>8</v>
      </c>
      <c r="E5" s="4" t="s">
        <v>9</v>
      </c>
      <c r="F5" s="9" t="s">
        <v>10</v>
      </c>
    </row>
    <row r="6" customFormat="false" ht="27.75" hidden="false" customHeight="true" outlineLevel="0" collapsed="false">
      <c r="A6" s="2"/>
      <c r="B6" s="4"/>
      <c r="C6" s="10"/>
      <c r="D6" s="2" t="s">
        <v>11</v>
      </c>
      <c r="E6" s="4" t="s">
        <v>12</v>
      </c>
      <c r="F6" s="10" t="s">
        <v>13</v>
      </c>
    </row>
    <row r="7" customFormat="false" ht="27.75" hidden="false" customHeight="true" outlineLevel="0" collapsed="false">
      <c r="A7" s="6"/>
      <c r="B7" s="4"/>
      <c r="C7" s="7"/>
      <c r="D7" s="6" t="s">
        <v>14</v>
      </c>
      <c r="E7" s="4" t="s">
        <v>15</v>
      </c>
      <c r="F7" s="7" t="s">
        <v>16</v>
      </c>
    </row>
    <row r="8" customFormat="false" ht="27.75" hidden="false" customHeight="true" outlineLevel="0" collapsed="false">
      <c r="A8" s="8"/>
      <c r="B8" s="4"/>
      <c r="C8" s="9"/>
      <c r="D8" s="8" t="s">
        <v>17</v>
      </c>
      <c r="E8" s="4" t="s">
        <v>18</v>
      </c>
      <c r="F8" s="9" t="s">
        <v>19</v>
      </c>
    </row>
    <row r="9" customFormat="false" ht="27.75" hidden="false" customHeight="true" outlineLevel="0" collapsed="false">
      <c r="A9" s="11"/>
      <c r="B9" s="4"/>
      <c r="C9" s="12"/>
      <c r="D9" s="11" t="s">
        <v>20</v>
      </c>
      <c r="E9" s="4" t="s">
        <v>21</v>
      </c>
      <c r="F9" s="12" t="s">
        <v>22</v>
      </c>
    </row>
    <row r="10" customFormat="false" ht="27.75" hidden="false" customHeight="true" outlineLevel="0" collapsed="false">
      <c r="A10" s="11"/>
      <c r="B10" s="4"/>
      <c r="C10" s="12"/>
      <c r="D10" s="11" t="s">
        <v>23</v>
      </c>
      <c r="E10" s="4" t="s">
        <v>24</v>
      </c>
      <c r="F10" s="12" t="s">
        <v>25</v>
      </c>
    </row>
    <row r="11" customFormat="false" ht="27.75" hidden="false" customHeight="true" outlineLevel="0" collapsed="false">
      <c r="A11" s="8"/>
      <c r="B11" s="4"/>
      <c r="C11" s="9"/>
      <c r="D11" s="8" t="s">
        <v>26</v>
      </c>
      <c r="E11" s="4" t="s">
        <v>27</v>
      </c>
      <c r="F11" s="9" t="s">
        <v>28</v>
      </c>
    </row>
    <row r="12" customFormat="false" ht="27.75" hidden="false" customHeight="true" outlineLevel="0" collapsed="false">
      <c r="A12" s="2"/>
      <c r="B12" s="4"/>
      <c r="C12" s="10"/>
      <c r="D12" s="2" t="s">
        <v>29</v>
      </c>
      <c r="E12" s="4" t="s">
        <v>30</v>
      </c>
      <c r="F12" s="10" t="s">
        <v>31</v>
      </c>
    </row>
    <row r="13" customFormat="false" ht="27.75" hidden="false" customHeight="true" outlineLevel="0" collapsed="false">
      <c r="A13" s="3"/>
      <c r="B13" s="4"/>
      <c r="C13" s="5"/>
      <c r="D13" s="3" t="s">
        <v>32</v>
      </c>
      <c r="E13" s="4" t="s">
        <v>33</v>
      </c>
      <c r="F13" s="5" t="s">
        <v>34</v>
      </c>
    </row>
    <row r="14" customFormat="false" ht="27.75" hidden="false" customHeight="true" outlineLevel="0" collapsed="false">
      <c r="A14" s="11"/>
      <c r="B14" s="4"/>
      <c r="C14" s="12"/>
      <c r="D14" s="11" t="s">
        <v>35</v>
      </c>
      <c r="E14" s="4" t="s">
        <v>36</v>
      </c>
      <c r="F14" s="12" t="s">
        <v>37</v>
      </c>
    </row>
  </sheetData>
  <mergeCells count="2">
    <mergeCell ref="D1:F1"/>
    <mergeCell ref="D2:F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400"/>
  <sheetViews>
    <sheetView showFormulas="false" showGridLines="true" showRowColHeaders="true" showZeros="true" rightToLeft="true" tabSelected="fals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defaultColWidth="8.6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22"/>
    <col collapsed="false" customWidth="true" hidden="false" outlineLevel="0" max="3" min="3" style="0" width="14"/>
    <col collapsed="false" customWidth="true" hidden="false" outlineLevel="0" max="4" min="4" style="0" width="5"/>
    <col collapsed="false" customWidth="true" hidden="false" outlineLevel="0" max="5" min="5" style="0" width="22"/>
    <col collapsed="false" customWidth="true" hidden="false" outlineLevel="0" max="6" min="6" style="0" width="14"/>
    <col collapsed="false" customWidth="true" hidden="false" outlineLevel="0" max="7" min="7" style="0" width="10"/>
    <col collapsed="false" customWidth="true" hidden="false" outlineLevel="0" max="8" min="8" style="0" width="12"/>
    <col collapsed="false" customWidth="true" hidden="false" outlineLevel="0" max="9" min="9" style="0" width="13"/>
    <col collapsed="false" customWidth="true" hidden="false" outlineLevel="0" max="10" min="10" style="0" width="12"/>
    <col collapsed="false" customWidth="true" hidden="false" outlineLevel="0" max="11" min="11" style="0" width="16"/>
    <col collapsed="false" customWidth="true" hidden="false" outlineLevel="0" max="12" min="12" style="0" width="14"/>
    <col collapsed="false" customWidth="true" hidden="false" outlineLevel="0" max="13" min="13" style="0" width="22"/>
    <col collapsed="false" customWidth="true" hidden="false" outlineLevel="0" max="16" min="16" style="0" width="22"/>
  </cols>
  <sheetData>
    <row r="1" customFormat="false" ht="37.5" hidden="false" customHeight="true" outlineLevel="0" collapsed="false">
      <c r="A1" s="140"/>
      <c r="D1" s="140" t="s">
        <v>220</v>
      </c>
      <c r="E1" s="140"/>
      <c r="F1" s="140"/>
      <c r="G1" s="140"/>
      <c r="H1" s="140"/>
      <c r="I1" s="140"/>
      <c r="J1" s="140"/>
      <c r="K1" s="140"/>
      <c r="L1" s="140"/>
      <c r="M1" s="140"/>
      <c r="N1" s="119"/>
      <c r="O1" s="119"/>
    </row>
    <row r="2" customFormat="false" ht="21.75" hidden="false" customHeight="true" outlineLevel="0" collapsed="false">
      <c r="A2" s="122"/>
      <c r="B2" s="123"/>
      <c r="D2" s="122" t="s">
        <v>171</v>
      </c>
      <c r="E2" s="123"/>
      <c r="G2" s="122" t="s">
        <v>172</v>
      </c>
      <c r="J2" s="123"/>
      <c r="L2" s="122" t="s">
        <v>221</v>
      </c>
      <c r="M2" s="193"/>
      <c r="N2" s="194" t="str">
        <f aca="false">IFERROR(VLOOKUP(M2,العملاء!$E$5:$G$204,3,0),"")</f>
        <v/>
      </c>
    </row>
    <row r="3" customFormat="false" ht="21.75" hidden="false" customHeight="true" outlineLevel="0" collapsed="false">
      <c r="A3" s="122"/>
      <c r="B3" s="123"/>
      <c r="D3" s="122" t="s">
        <v>191</v>
      </c>
      <c r="E3" s="123"/>
      <c r="G3" s="122" t="s">
        <v>222</v>
      </c>
      <c r="J3" s="123"/>
      <c r="L3" s="122" t="s">
        <v>176</v>
      </c>
      <c r="M3" s="123"/>
    </row>
    <row r="5" customFormat="false" ht="27.75" hidden="false" customHeight="true" outlineLevel="0" collapsed="false">
      <c r="A5" s="141"/>
      <c r="B5" s="141"/>
      <c r="C5" s="141"/>
      <c r="D5" s="141" t="s">
        <v>161</v>
      </c>
      <c r="E5" s="141" t="s">
        <v>215</v>
      </c>
      <c r="F5" s="141" t="s">
        <v>178</v>
      </c>
      <c r="G5" s="141" t="s">
        <v>216</v>
      </c>
      <c r="H5" s="141" t="s">
        <v>203</v>
      </c>
      <c r="I5" s="141" t="s">
        <v>204</v>
      </c>
      <c r="J5" s="141" t="s">
        <v>163</v>
      </c>
      <c r="K5" s="141" t="s">
        <v>217</v>
      </c>
      <c r="L5" s="141" t="s">
        <v>218</v>
      </c>
      <c r="M5" s="141" t="s">
        <v>182</v>
      </c>
      <c r="N5" s="141" t="s">
        <v>198</v>
      </c>
      <c r="O5" s="141" t="s">
        <v>43</v>
      </c>
      <c r="P5" s="16" t="s">
        <v>223</v>
      </c>
    </row>
    <row r="6" customFormat="false" ht="15" hidden="false" customHeight="true" outlineLevel="0" collapsed="false">
      <c r="A6" s="96"/>
      <c r="B6" s="96"/>
      <c r="C6" s="96"/>
      <c r="D6" s="96" t="n">
        <v>1</v>
      </c>
      <c r="E6" s="96"/>
      <c r="F6" s="96"/>
      <c r="G6" s="96"/>
      <c r="H6" s="159"/>
      <c r="I6" s="160"/>
      <c r="J6" s="96" t="s">
        <v>116</v>
      </c>
      <c r="K6" s="195" t="str">
        <f aca="false">IF(H6="كم",320,IF(H6="نص كم",300,""))</f>
        <v/>
      </c>
      <c r="L6" s="96"/>
      <c r="M6" s="196" t="str">
        <f aca="false">IF(OR(L6="",K6=""),"",L6*K6)</f>
        <v/>
      </c>
      <c r="N6" s="96"/>
      <c r="O6" s="96"/>
      <c r="P6" s="197"/>
    </row>
    <row r="7" customFormat="false" ht="15" hidden="false" customHeight="true" outlineLevel="0" collapsed="false">
      <c r="A7" s="144"/>
      <c r="B7" s="144"/>
      <c r="C7" s="144"/>
      <c r="D7" s="144" t="n">
        <v>2</v>
      </c>
      <c r="E7" s="144"/>
      <c r="F7" s="144"/>
      <c r="G7" s="144"/>
      <c r="H7" s="159"/>
      <c r="I7" s="160"/>
      <c r="J7" s="144" t="s">
        <v>116</v>
      </c>
      <c r="K7" s="198" t="str">
        <f aca="false">IF(H7="كم",320,IF(H7="نص كم",300,""))</f>
        <v/>
      </c>
      <c r="L7" s="144"/>
      <c r="M7" s="199" t="str">
        <f aca="false">IF(OR(L7="",K7=""),"",L7*K7)</f>
        <v/>
      </c>
      <c r="N7" s="144"/>
      <c r="O7" s="144"/>
      <c r="P7" s="200"/>
    </row>
    <row r="8" customFormat="false" ht="15" hidden="false" customHeight="true" outlineLevel="0" collapsed="false">
      <c r="A8" s="96"/>
      <c r="B8" s="96"/>
      <c r="C8" s="96"/>
      <c r="D8" s="96" t="n">
        <v>3</v>
      </c>
      <c r="E8" s="96"/>
      <c r="F8" s="96"/>
      <c r="G8" s="96"/>
      <c r="H8" s="159"/>
      <c r="I8" s="160"/>
      <c r="J8" s="96" t="s">
        <v>116</v>
      </c>
      <c r="K8" s="195" t="str">
        <f aca="false">IF(H8="كم",320,IF(H8="نص كم",300,""))</f>
        <v/>
      </c>
      <c r="L8" s="96"/>
      <c r="M8" s="196" t="str">
        <f aca="false">IF(OR(L8="",K8=""),"",L8*K8)</f>
        <v/>
      </c>
      <c r="N8" s="96"/>
      <c r="O8" s="96"/>
      <c r="P8" s="197"/>
    </row>
    <row r="9" customFormat="false" ht="15" hidden="false" customHeight="true" outlineLevel="0" collapsed="false">
      <c r="A9" s="144"/>
      <c r="B9" s="144"/>
      <c r="C9" s="144"/>
      <c r="D9" s="144" t="n">
        <v>4</v>
      </c>
      <c r="E9" s="144"/>
      <c r="F9" s="144"/>
      <c r="G9" s="144"/>
      <c r="H9" s="159"/>
      <c r="I9" s="160"/>
      <c r="J9" s="144" t="s">
        <v>116</v>
      </c>
      <c r="K9" s="198" t="str">
        <f aca="false">IF(H9="كم",320,IF(H9="نص كم",300,""))</f>
        <v/>
      </c>
      <c r="L9" s="144"/>
      <c r="M9" s="199" t="str">
        <f aca="false">IF(OR(L9="",K9=""),"",L9*K9)</f>
        <v/>
      </c>
      <c r="N9" s="144"/>
      <c r="O9" s="144"/>
      <c r="P9" s="200"/>
    </row>
    <row r="10" customFormat="false" ht="15" hidden="false" customHeight="true" outlineLevel="0" collapsed="false">
      <c r="A10" s="96"/>
      <c r="B10" s="96"/>
      <c r="C10" s="96"/>
      <c r="D10" s="96" t="n">
        <v>5</v>
      </c>
      <c r="E10" s="96"/>
      <c r="F10" s="96"/>
      <c r="G10" s="96"/>
      <c r="H10" s="159"/>
      <c r="I10" s="160"/>
      <c r="J10" s="96" t="s">
        <v>116</v>
      </c>
      <c r="K10" s="195" t="str">
        <f aca="false">IF(H10="كم",320,IF(H10="نص كم",300,""))</f>
        <v/>
      </c>
      <c r="L10" s="96"/>
      <c r="M10" s="196" t="str">
        <f aca="false">IF(OR(L10="",K10=""),"",L10*K10)</f>
        <v/>
      </c>
      <c r="N10" s="96"/>
      <c r="O10" s="96"/>
      <c r="P10" s="197"/>
    </row>
    <row r="11" customFormat="false" ht="15" hidden="false" customHeight="true" outlineLevel="0" collapsed="false">
      <c r="A11" s="144"/>
      <c r="B11" s="144"/>
      <c r="C11" s="144"/>
      <c r="D11" s="144" t="n">
        <v>6</v>
      </c>
      <c r="E11" s="144"/>
      <c r="F11" s="144"/>
      <c r="G11" s="144"/>
      <c r="H11" s="159"/>
      <c r="I11" s="160"/>
      <c r="J11" s="144" t="s">
        <v>116</v>
      </c>
      <c r="K11" s="198" t="str">
        <f aca="false">IF(H11="كم",320,IF(H11="نص كم",300,""))</f>
        <v/>
      </c>
      <c r="L11" s="144"/>
      <c r="M11" s="199" t="str">
        <f aca="false">IF(OR(L11="",K11=""),"",L11*K11)</f>
        <v/>
      </c>
      <c r="N11" s="144"/>
      <c r="O11" s="144"/>
      <c r="P11" s="200"/>
    </row>
    <row r="12" customFormat="false" ht="15" hidden="false" customHeight="true" outlineLevel="0" collapsed="false">
      <c r="A12" s="96"/>
      <c r="B12" s="96"/>
      <c r="C12" s="96"/>
      <c r="D12" s="96" t="n">
        <v>7</v>
      </c>
      <c r="E12" s="96"/>
      <c r="F12" s="96"/>
      <c r="G12" s="96"/>
      <c r="H12" s="159"/>
      <c r="I12" s="160"/>
      <c r="J12" s="96" t="s">
        <v>116</v>
      </c>
      <c r="K12" s="195" t="str">
        <f aca="false">IF(H12="كم",320,IF(H12="نص كم",300,""))</f>
        <v/>
      </c>
      <c r="L12" s="96"/>
      <c r="M12" s="196" t="str">
        <f aca="false">IF(OR(L12="",K12=""),"",L12*K12)</f>
        <v/>
      </c>
      <c r="N12" s="96"/>
      <c r="O12" s="96"/>
      <c r="P12" s="197"/>
    </row>
    <row r="13" customFormat="false" ht="15" hidden="false" customHeight="true" outlineLevel="0" collapsed="false">
      <c r="A13" s="144"/>
      <c r="B13" s="144"/>
      <c r="C13" s="144"/>
      <c r="D13" s="144" t="n">
        <v>8</v>
      </c>
      <c r="E13" s="144"/>
      <c r="F13" s="144"/>
      <c r="G13" s="144"/>
      <c r="H13" s="159"/>
      <c r="I13" s="160"/>
      <c r="J13" s="144" t="s">
        <v>116</v>
      </c>
      <c r="K13" s="198" t="str">
        <f aca="false">IF(H13="كم",320,IF(H13="نص كم",300,""))</f>
        <v/>
      </c>
      <c r="L13" s="144"/>
      <c r="M13" s="199" t="str">
        <f aca="false">IF(OR(L13="",K13=""),"",L13*K13)</f>
        <v/>
      </c>
      <c r="N13" s="144"/>
      <c r="O13" s="144"/>
      <c r="P13" s="200"/>
    </row>
    <row r="14" customFormat="false" ht="15" hidden="false" customHeight="true" outlineLevel="0" collapsed="false">
      <c r="A14" s="96"/>
      <c r="B14" s="96"/>
      <c r="C14" s="96"/>
      <c r="D14" s="96" t="n">
        <v>9</v>
      </c>
      <c r="E14" s="96"/>
      <c r="F14" s="96"/>
      <c r="G14" s="96"/>
      <c r="H14" s="159"/>
      <c r="I14" s="160"/>
      <c r="J14" s="96" t="s">
        <v>116</v>
      </c>
      <c r="K14" s="195" t="str">
        <f aca="false">IF(H14="كم",320,IF(H14="نص كم",300,""))</f>
        <v/>
      </c>
      <c r="L14" s="96"/>
      <c r="M14" s="196" t="str">
        <f aca="false">IF(OR(L14="",K14=""),"",L14*K14)</f>
        <v/>
      </c>
      <c r="N14" s="96"/>
      <c r="O14" s="96"/>
      <c r="P14" s="197"/>
    </row>
    <row r="15" customFormat="false" ht="15" hidden="false" customHeight="true" outlineLevel="0" collapsed="false">
      <c r="A15" s="144"/>
      <c r="B15" s="144"/>
      <c r="C15" s="144"/>
      <c r="D15" s="144" t="n">
        <v>10</v>
      </c>
      <c r="E15" s="144"/>
      <c r="F15" s="144"/>
      <c r="G15" s="144"/>
      <c r="H15" s="159"/>
      <c r="I15" s="160"/>
      <c r="J15" s="144" t="s">
        <v>116</v>
      </c>
      <c r="K15" s="198" t="str">
        <f aca="false">IF(H15="كم",320,IF(H15="نص كم",300,""))</f>
        <v/>
      </c>
      <c r="L15" s="144"/>
      <c r="M15" s="199" t="str">
        <f aca="false">IF(OR(L15="",K15=""),"",L15*K15)</f>
        <v/>
      </c>
      <c r="N15" s="144"/>
      <c r="O15" s="144"/>
      <c r="P15" s="200"/>
    </row>
    <row r="16" customFormat="false" ht="15" hidden="false" customHeight="true" outlineLevel="0" collapsed="false">
      <c r="A16" s="96"/>
      <c r="B16" s="96"/>
      <c r="C16" s="96"/>
      <c r="D16" s="96" t="n">
        <v>11</v>
      </c>
      <c r="E16" s="96"/>
      <c r="F16" s="96"/>
      <c r="G16" s="96"/>
      <c r="H16" s="159"/>
      <c r="I16" s="160"/>
      <c r="J16" s="96" t="s">
        <v>116</v>
      </c>
      <c r="K16" s="195" t="str">
        <f aca="false">IF(H16="كم",320,IF(H16="نص كم",300,""))</f>
        <v/>
      </c>
      <c r="L16" s="96"/>
      <c r="M16" s="196" t="str">
        <f aca="false">IF(OR(L16="",K16=""),"",L16*K16)</f>
        <v/>
      </c>
      <c r="N16" s="96"/>
      <c r="O16" s="96"/>
      <c r="P16" s="197"/>
    </row>
    <row r="17" customFormat="false" ht="15" hidden="false" customHeight="true" outlineLevel="0" collapsed="false">
      <c r="A17" s="144"/>
      <c r="B17" s="144"/>
      <c r="C17" s="144"/>
      <c r="D17" s="144" t="n">
        <v>12</v>
      </c>
      <c r="E17" s="144"/>
      <c r="F17" s="144"/>
      <c r="G17" s="144"/>
      <c r="H17" s="159"/>
      <c r="I17" s="160"/>
      <c r="J17" s="144" t="s">
        <v>116</v>
      </c>
      <c r="K17" s="198" t="str">
        <f aca="false">IF(H17="كم",320,IF(H17="نص كم",300,""))</f>
        <v/>
      </c>
      <c r="L17" s="144"/>
      <c r="M17" s="199" t="str">
        <f aca="false">IF(OR(L17="",K17=""),"",L17*K17)</f>
        <v/>
      </c>
      <c r="N17" s="144"/>
      <c r="O17" s="144"/>
      <c r="P17" s="200"/>
    </row>
    <row r="18" customFormat="false" ht="15" hidden="false" customHeight="true" outlineLevel="0" collapsed="false">
      <c r="A18" s="96"/>
      <c r="B18" s="96"/>
      <c r="C18" s="96"/>
      <c r="D18" s="96" t="n">
        <v>13</v>
      </c>
      <c r="E18" s="96"/>
      <c r="F18" s="96"/>
      <c r="G18" s="96"/>
      <c r="H18" s="159"/>
      <c r="I18" s="160"/>
      <c r="J18" s="96" t="s">
        <v>116</v>
      </c>
      <c r="K18" s="195" t="str">
        <f aca="false">IF(H18="كم",320,IF(H18="نص كم",300,""))</f>
        <v/>
      </c>
      <c r="L18" s="96"/>
      <c r="M18" s="196" t="str">
        <f aca="false">IF(OR(L18="",K18=""),"",L18*K18)</f>
        <v/>
      </c>
      <c r="N18" s="96"/>
      <c r="O18" s="96"/>
      <c r="P18" s="197"/>
    </row>
    <row r="19" customFormat="false" ht="15" hidden="false" customHeight="true" outlineLevel="0" collapsed="false">
      <c r="A19" s="144"/>
      <c r="B19" s="144"/>
      <c r="C19" s="144"/>
      <c r="D19" s="144" t="n">
        <v>14</v>
      </c>
      <c r="E19" s="144"/>
      <c r="F19" s="144"/>
      <c r="G19" s="144"/>
      <c r="H19" s="159"/>
      <c r="I19" s="160"/>
      <c r="J19" s="144" t="s">
        <v>116</v>
      </c>
      <c r="K19" s="198" t="str">
        <f aca="false">IF(H19="كم",320,IF(H19="نص كم",300,""))</f>
        <v/>
      </c>
      <c r="L19" s="144"/>
      <c r="M19" s="199" t="str">
        <f aca="false">IF(OR(L19="",K19=""),"",L19*K19)</f>
        <v/>
      </c>
      <c r="N19" s="144"/>
      <c r="O19" s="144"/>
      <c r="P19" s="200"/>
    </row>
    <row r="20" customFormat="false" ht="15" hidden="false" customHeight="true" outlineLevel="0" collapsed="false">
      <c r="A20" s="96"/>
      <c r="B20" s="96"/>
      <c r="C20" s="96"/>
      <c r="D20" s="96" t="n">
        <v>15</v>
      </c>
      <c r="E20" s="96"/>
      <c r="F20" s="96"/>
      <c r="G20" s="96"/>
      <c r="H20" s="159"/>
      <c r="I20" s="160"/>
      <c r="J20" s="96" t="s">
        <v>116</v>
      </c>
      <c r="K20" s="195" t="str">
        <f aca="false">IF(H20="كم",320,IF(H20="نص كم",300,""))</f>
        <v/>
      </c>
      <c r="L20" s="96"/>
      <c r="M20" s="196" t="str">
        <f aca="false">IF(OR(L20="",K20=""),"",L20*K20)</f>
        <v/>
      </c>
      <c r="N20" s="96"/>
      <c r="O20" s="96"/>
      <c r="P20" s="197"/>
    </row>
    <row r="21" customFormat="false" ht="15" hidden="false" customHeight="true" outlineLevel="0" collapsed="false">
      <c r="A21" s="144"/>
      <c r="B21" s="144"/>
      <c r="C21" s="144"/>
      <c r="D21" s="144" t="n">
        <v>16</v>
      </c>
      <c r="E21" s="144"/>
      <c r="F21" s="144"/>
      <c r="G21" s="144"/>
      <c r="H21" s="159"/>
      <c r="I21" s="160"/>
      <c r="J21" s="144" t="s">
        <v>116</v>
      </c>
      <c r="K21" s="198" t="str">
        <f aca="false">IF(H21="كم",320,IF(H21="نص كم",300,""))</f>
        <v/>
      </c>
      <c r="L21" s="144"/>
      <c r="M21" s="199" t="str">
        <f aca="false">IF(OR(L21="",K21=""),"",L21*K21)</f>
        <v/>
      </c>
      <c r="N21" s="144"/>
      <c r="O21" s="144"/>
      <c r="P21" s="200"/>
    </row>
    <row r="22" customFormat="false" ht="15" hidden="false" customHeight="true" outlineLevel="0" collapsed="false">
      <c r="A22" s="96"/>
      <c r="B22" s="96"/>
      <c r="C22" s="96"/>
      <c r="D22" s="96" t="n">
        <v>17</v>
      </c>
      <c r="E22" s="96"/>
      <c r="F22" s="96"/>
      <c r="G22" s="96"/>
      <c r="H22" s="159"/>
      <c r="I22" s="160"/>
      <c r="J22" s="96" t="s">
        <v>116</v>
      </c>
      <c r="K22" s="195" t="str">
        <f aca="false">IF(H22="كم",320,IF(H22="نص كم",300,""))</f>
        <v/>
      </c>
      <c r="L22" s="96"/>
      <c r="M22" s="196" t="str">
        <f aca="false">IF(OR(L22="",K22=""),"",L22*K22)</f>
        <v/>
      </c>
      <c r="N22" s="96"/>
      <c r="O22" s="96"/>
      <c r="P22" s="197"/>
    </row>
    <row r="23" customFormat="false" ht="15" hidden="false" customHeight="true" outlineLevel="0" collapsed="false">
      <c r="A23" s="144"/>
      <c r="B23" s="144"/>
      <c r="C23" s="144"/>
      <c r="D23" s="144" t="n">
        <v>18</v>
      </c>
      <c r="E23" s="144"/>
      <c r="F23" s="144"/>
      <c r="G23" s="144"/>
      <c r="H23" s="159"/>
      <c r="I23" s="160"/>
      <c r="J23" s="144" t="s">
        <v>116</v>
      </c>
      <c r="K23" s="198" t="str">
        <f aca="false">IF(H23="كم",320,IF(H23="نص كم",300,""))</f>
        <v/>
      </c>
      <c r="L23" s="144"/>
      <c r="M23" s="199" t="str">
        <f aca="false">IF(OR(L23="",K23=""),"",L23*K23)</f>
        <v/>
      </c>
      <c r="N23" s="144"/>
      <c r="O23" s="144"/>
      <c r="P23" s="200"/>
    </row>
    <row r="24" customFormat="false" ht="15" hidden="false" customHeight="true" outlineLevel="0" collapsed="false">
      <c r="A24" s="96"/>
      <c r="B24" s="96"/>
      <c r="C24" s="96"/>
      <c r="D24" s="96" t="n">
        <v>19</v>
      </c>
      <c r="E24" s="96"/>
      <c r="F24" s="96"/>
      <c r="G24" s="96"/>
      <c r="H24" s="159"/>
      <c r="I24" s="160"/>
      <c r="J24" s="96" t="s">
        <v>116</v>
      </c>
      <c r="K24" s="195" t="str">
        <f aca="false">IF(H24="كم",320,IF(H24="نص كم",300,""))</f>
        <v/>
      </c>
      <c r="L24" s="96"/>
      <c r="M24" s="196" t="str">
        <f aca="false">IF(OR(L24="",K24=""),"",L24*K24)</f>
        <v/>
      </c>
      <c r="N24" s="96"/>
      <c r="O24" s="96"/>
      <c r="P24" s="197"/>
    </row>
    <row r="25" customFormat="false" ht="15" hidden="false" customHeight="true" outlineLevel="0" collapsed="false">
      <c r="A25" s="144"/>
      <c r="B25" s="144"/>
      <c r="C25" s="144"/>
      <c r="D25" s="144" t="n">
        <v>20</v>
      </c>
      <c r="E25" s="144"/>
      <c r="F25" s="144"/>
      <c r="G25" s="144"/>
      <c r="H25" s="159"/>
      <c r="I25" s="160"/>
      <c r="J25" s="144" t="s">
        <v>116</v>
      </c>
      <c r="K25" s="198" t="str">
        <f aca="false">IF(H25="كم",320,IF(H25="نص كم",300,""))</f>
        <v/>
      </c>
      <c r="L25" s="144"/>
      <c r="M25" s="199" t="str">
        <f aca="false">IF(OR(L25="",K25=""),"",L25*K25)</f>
        <v/>
      </c>
      <c r="N25" s="144"/>
      <c r="O25" s="144"/>
      <c r="P25" s="200"/>
    </row>
    <row r="26" customFormat="false" ht="15" hidden="false" customHeight="true" outlineLevel="0" collapsed="false">
      <c r="A26" s="96"/>
      <c r="B26" s="96"/>
      <c r="C26" s="96"/>
      <c r="D26" s="96" t="n">
        <v>21</v>
      </c>
      <c r="E26" s="96"/>
      <c r="F26" s="96"/>
      <c r="G26" s="96"/>
      <c r="H26" s="159"/>
      <c r="I26" s="160"/>
      <c r="J26" s="96" t="s">
        <v>116</v>
      </c>
      <c r="K26" s="195" t="str">
        <f aca="false">IF(H26="كم",320,IF(H26="نص كم",300,""))</f>
        <v/>
      </c>
      <c r="L26" s="96"/>
      <c r="M26" s="196" t="str">
        <f aca="false">IF(OR(L26="",K26=""),"",L26*K26)</f>
        <v/>
      </c>
      <c r="N26" s="96"/>
      <c r="O26" s="96"/>
      <c r="P26" s="197"/>
    </row>
    <row r="27" customFormat="false" ht="15" hidden="false" customHeight="true" outlineLevel="0" collapsed="false">
      <c r="A27" s="144"/>
      <c r="B27" s="144"/>
      <c r="C27" s="144"/>
      <c r="D27" s="144" t="n">
        <v>22</v>
      </c>
      <c r="E27" s="144"/>
      <c r="F27" s="144"/>
      <c r="G27" s="144"/>
      <c r="H27" s="159"/>
      <c r="I27" s="160"/>
      <c r="J27" s="144" t="s">
        <v>116</v>
      </c>
      <c r="K27" s="198" t="str">
        <f aca="false">IF(H27="كم",320,IF(H27="نص كم",300,""))</f>
        <v/>
      </c>
      <c r="L27" s="144"/>
      <c r="M27" s="199" t="str">
        <f aca="false">IF(OR(L27="",K27=""),"",L27*K27)</f>
        <v/>
      </c>
      <c r="N27" s="144"/>
      <c r="O27" s="144"/>
      <c r="P27" s="200"/>
    </row>
    <row r="28" customFormat="false" ht="15" hidden="false" customHeight="true" outlineLevel="0" collapsed="false">
      <c r="A28" s="96"/>
      <c r="B28" s="96"/>
      <c r="C28" s="96"/>
      <c r="D28" s="96" t="n">
        <v>23</v>
      </c>
      <c r="E28" s="96"/>
      <c r="F28" s="96"/>
      <c r="G28" s="96"/>
      <c r="H28" s="159"/>
      <c r="I28" s="160"/>
      <c r="J28" s="96" t="s">
        <v>116</v>
      </c>
      <c r="K28" s="195" t="str">
        <f aca="false">IF(H28="كم",320,IF(H28="نص كم",300,""))</f>
        <v/>
      </c>
      <c r="L28" s="96"/>
      <c r="M28" s="196" t="str">
        <f aca="false">IF(OR(L28="",K28=""),"",L28*K28)</f>
        <v/>
      </c>
      <c r="N28" s="96"/>
      <c r="O28" s="96"/>
      <c r="P28" s="197"/>
    </row>
    <row r="29" customFormat="false" ht="15" hidden="false" customHeight="true" outlineLevel="0" collapsed="false">
      <c r="A29" s="144"/>
      <c r="B29" s="144"/>
      <c r="C29" s="144"/>
      <c r="D29" s="144" t="n">
        <v>24</v>
      </c>
      <c r="E29" s="144"/>
      <c r="F29" s="144"/>
      <c r="G29" s="144"/>
      <c r="H29" s="159"/>
      <c r="I29" s="160"/>
      <c r="J29" s="144" t="s">
        <v>116</v>
      </c>
      <c r="K29" s="198" t="str">
        <f aca="false">IF(H29="كم",320,IF(H29="نص كم",300,""))</f>
        <v/>
      </c>
      <c r="L29" s="144"/>
      <c r="M29" s="199" t="str">
        <f aca="false">IF(OR(L29="",K29=""),"",L29*K29)</f>
        <v/>
      </c>
      <c r="N29" s="144"/>
      <c r="O29" s="144"/>
      <c r="P29" s="200"/>
    </row>
    <row r="30" customFormat="false" ht="15" hidden="false" customHeight="true" outlineLevel="0" collapsed="false">
      <c r="A30" s="96"/>
      <c r="B30" s="96"/>
      <c r="C30" s="96"/>
      <c r="D30" s="96" t="n">
        <v>25</v>
      </c>
      <c r="E30" s="96"/>
      <c r="F30" s="96"/>
      <c r="G30" s="96"/>
      <c r="H30" s="159"/>
      <c r="I30" s="160"/>
      <c r="J30" s="96" t="s">
        <v>116</v>
      </c>
      <c r="K30" s="195" t="str">
        <f aca="false">IF(H30="كم",320,IF(H30="نص كم",300,""))</f>
        <v/>
      </c>
      <c r="L30" s="96"/>
      <c r="M30" s="196" t="str">
        <f aca="false">IF(OR(L30="",K30=""),"",L30*K30)</f>
        <v/>
      </c>
      <c r="N30" s="96"/>
      <c r="O30" s="96"/>
      <c r="P30" s="197"/>
    </row>
    <row r="31" customFormat="false" ht="15" hidden="false" customHeight="true" outlineLevel="0" collapsed="false">
      <c r="A31" s="144"/>
      <c r="B31" s="144"/>
      <c r="C31" s="144"/>
      <c r="D31" s="144" t="n">
        <v>26</v>
      </c>
      <c r="E31" s="144"/>
      <c r="F31" s="144"/>
      <c r="G31" s="144"/>
      <c r="H31" s="159"/>
      <c r="I31" s="160"/>
      <c r="J31" s="144" t="s">
        <v>116</v>
      </c>
      <c r="K31" s="198" t="str">
        <f aca="false">IF(H31="كم",320,IF(H31="نص كم",300,""))</f>
        <v/>
      </c>
      <c r="L31" s="144"/>
      <c r="M31" s="199" t="str">
        <f aca="false">IF(OR(L31="",K31=""),"",L31*K31)</f>
        <v/>
      </c>
      <c r="N31" s="144"/>
      <c r="O31" s="144"/>
      <c r="P31" s="200"/>
    </row>
    <row r="32" customFormat="false" ht="15" hidden="false" customHeight="true" outlineLevel="0" collapsed="false">
      <c r="A32" s="96"/>
      <c r="B32" s="96"/>
      <c r="C32" s="96"/>
      <c r="D32" s="96" t="n">
        <v>27</v>
      </c>
      <c r="E32" s="96"/>
      <c r="F32" s="96"/>
      <c r="G32" s="96"/>
      <c r="H32" s="159"/>
      <c r="I32" s="160"/>
      <c r="J32" s="96" t="s">
        <v>116</v>
      </c>
      <c r="K32" s="195" t="str">
        <f aca="false">IF(H32="كم",320,IF(H32="نص كم",300,""))</f>
        <v/>
      </c>
      <c r="L32" s="96"/>
      <c r="M32" s="196" t="str">
        <f aca="false">IF(OR(L32="",K32=""),"",L32*K32)</f>
        <v/>
      </c>
      <c r="N32" s="96"/>
      <c r="O32" s="96"/>
      <c r="P32" s="197"/>
    </row>
    <row r="33" customFormat="false" ht="15" hidden="false" customHeight="true" outlineLevel="0" collapsed="false">
      <c r="A33" s="144"/>
      <c r="B33" s="144"/>
      <c r="C33" s="144"/>
      <c r="D33" s="144" t="n">
        <v>28</v>
      </c>
      <c r="E33" s="144"/>
      <c r="F33" s="144"/>
      <c r="G33" s="144"/>
      <c r="H33" s="159"/>
      <c r="I33" s="160"/>
      <c r="J33" s="144" t="s">
        <v>116</v>
      </c>
      <c r="K33" s="198" t="str">
        <f aca="false">IF(H33="كم",320,IF(H33="نص كم",300,""))</f>
        <v/>
      </c>
      <c r="L33" s="144"/>
      <c r="M33" s="199" t="str">
        <f aca="false">IF(OR(L33="",K33=""),"",L33*K33)</f>
        <v/>
      </c>
      <c r="N33" s="144"/>
      <c r="O33" s="144"/>
      <c r="P33" s="200"/>
    </row>
    <row r="34" customFormat="false" ht="15" hidden="false" customHeight="true" outlineLevel="0" collapsed="false">
      <c r="A34" s="96"/>
      <c r="B34" s="96"/>
      <c r="C34" s="96"/>
      <c r="D34" s="96" t="n">
        <v>29</v>
      </c>
      <c r="E34" s="96"/>
      <c r="F34" s="96"/>
      <c r="G34" s="96"/>
      <c r="H34" s="159"/>
      <c r="I34" s="160"/>
      <c r="J34" s="96" t="s">
        <v>116</v>
      </c>
      <c r="K34" s="195" t="str">
        <f aca="false">IF(H34="كم",320,IF(H34="نص كم",300,""))</f>
        <v/>
      </c>
      <c r="L34" s="96"/>
      <c r="M34" s="196" t="str">
        <f aca="false">IF(OR(L34="",K34=""),"",L34*K34)</f>
        <v/>
      </c>
      <c r="N34" s="96"/>
      <c r="O34" s="96"/>
      <c r="P34" s="197"/>
    </row>
    <row r="35" customFormat="false" ht="15" hidden="false" customHeight="true" outlineLevel="0" collapsed="false">
      <c r="A35" s="144"/>
      <c r="B35" s="144"/>
      <c r="C35" s="144"/>
      <c r="D35" s="144" t="n">
        <v>30</v>
      </c>
      <c r="E35" s="144"/>
      <c r="F35" s="144"/>
      <c r="G35" s="144"/>
      <c r="H35" s="159"/>
      <c r="I35" s="160"/>
      <c r="J35" s="144" t="s">
        <v>116</v>
      </c>
      <c r="K35" s="198" t="str">
        <f aca="false">IF(H35="كم",320,IF(H35="نص كم",300,""))</f>
        <v/>
      </c>
      <c r="L35" s="144"/>
      <c r="M35" s="199" t="str">
        <f aca="false">IF(OR(L35="",K35=""),"",L35*K35)</f>
        <v/>
      </c>
      <c r="N35" s="144"/>
      <c r="O35" s="144"/>
      <c r="P35" s="200"/>
    </row>
    <row r="36" customFormat="false" ht="15" hidden="false" customHeight="true" outlineLevel="0" collapsed="false">
      <c r="A36" s="96"/>
      <c r="B36" s="96"/>
      <c r="C36" s="96"/>
      <c r="D36" s="96" t="n">
        <v>31</v>
      </c>
      <c r="E36" s="96"/>
      <c r="F36" s="96"/>
      <c r="G36" s="96"/>
      <c r="H36" s="159"/>
      <c r="I36" s="160"/>
      <c r="J36" s="96" t="s">
        <v>116</v>
      </c>
      <c r="K36" s="195" t="str">
        <f aca="false">IF(H36="كم",320,IF(H36="نص كم",300,""))</f>
        <v/>
      </c>
      <c r="L36" s="96"/>
      <c r="M36" s="196" t="str">
        <f aca="false">IF(OR(L36="",K36=""),"",L36*K36)</f>
        <v/>
      </c>
      <c r="N36" s="96"/>
      <c r="O36" s="96"/>
      <c r="P36" s="197"/>
    </row>
    <row r="37" customFormat="false" ht="15" hidden="false" customHeight="true" outlineLevel="0" collapsed="false">
      <c r="A37" s="144"/>
      <c r="B37" s="144"/>
      <c r="C37" s="144"/>
      <c r="D37" s="144" t="n">
        <v>32</v>
      </c>
      <c r="E37" s="144"/>
      <c r="F37" s="144"/>
      <c r="G37" s="144"/>
      <c r="H37" s="159"/>
      <c r="I37" s="160"/>
      <c r="J37" s="144" t="s">
        <v>116</v>
      </c>
      <c r="K37" s="198" t="str">
        <f aca="false">IF(H37="كم",320,IF(H37="نص كم",300,""))</f>
        <v/>
      </c>
      <c r="L37" s="144"/>
      <c r="M37" s="199" t="str">
        <f aca="false">IF(OR(L37="",K37=""),"",L37*K37)</f>
        <v/>
      </c>
      <c r="N37" s="144"/>
      <c r="O37" s="144"/>
      <c r="P37" s="200"/>
    </row>
    <row r="38" customFormat="false" ht="15" hidden="false" customHeight="true" outlineLevel="0" collapsed="false">
      <c r="A38" s="96"/>
      <c r="B38" s="96"/>
      <c r="C38" s="96"/>
      <c r="D38" s="96" t="n">
        <v>33</v>
      </c>
      <c r="E38" s="96"/>
      <c r="F38" s="96"/>
      <c r="G38" s="96"/>
      <c r="H38" s="159"/>
      <c r="I38" s="160"/>
      <c r="J38" s="96" t="s">
        <v>116</v>
      </c>
      <c r="K38" s="195" t="str">
        <f aca="false">IF(H38="كم",320,IF(H38="نص كم",300,""))</f>
        <v/>
      </c>
      <c r="L38" s="96"/>
      <c r="M38" s="196" t="str">
        <f aca="false">IF(OR(L38="",K38=""),"",L38*K38)</f>
        <v/>
      </c>
      <c r="N38" s="96"/>
      <c r="O38" s="96"/>
      <c r="P38" s="197"/>
    </row>
    <row r="39" customFormat="false" ht="15" hidden="false" customHeight="true" outlineLevel="0" collapsed="false">
      <c r="A39" s="144"/>
      <c r="B39" s="144"/>
      <c r="C39" s="144"/>
      <c r="D39" s="144" t="n">
        <v>34</v>
      </c>
      <c r="E39" s="144"/>
      <c r="F39" s="144"/>
      <c r="G39" s="144"/>
      <c r="H39" s="159"/>
      <c r="I39" s="160"/>
      <c r="J39" s="144" t="s">
        <v>116</v>
      </c>
      <c r="K39" s="198" t="str">
        <f aca="false">IF(H39="كم",320,IF(H39="نص كم",300,""))</f>
        <v/>
      </c>
      <c r="L39" s="144"/>
      <c r="M39" s="199" t="str">
        <f aca="false">IF(OR(L39="",K39=""),"",L39*K39)</f>
        <v/>
      </c>
      <c r="N39" s="144"/>
      <c r="O39" s="144"/>
      <c r="P39" s="200"/>
    </row>
    <row r="40" customFormat="false" ht="15" hidden="false" customHeight="true" outlineLevel="0" collapsed="false">
      <c r="A40" s="96"/>
      <c r="B40" s="96"/>
      <c r="C40" s="96"/>
      <c r="D40" s="96" t="n">
        <v>35</v>
      </c>
      <c r="E40" s="96"/>
      <c r="F40" s="96"/>
      <c r="G40" s="96"/>
      <c r="H40" s="159"/>
      <c r="I40" s="160"/>
      <c r="J40" s="96" t="s">
        <v>116</v>
      </c>
      <c r="K40" s="195" t="str">
        <f aca="false">IF(H40="كم",320,IF(H40="نص كم",300,""))</f>
        <v/>
      </c>
      <c r="L40" s="96"/>
      <c r="M40" s="196" t="str">
        <f aca="false">IF(OR(L40="",K40=""),"",L40*K40)</f>
        <v/>
      </c>
      <c r="N40" s="96"/>
      <c r="O40" s="96"/>
      <c r="P40" s="197"/>
    </row>
    <row r="41" customFormat="false" ht="15" hidden="false" customHeight="true" outlineLevel="0" collapsed="false">
      <c r="A41" s="144"/>
      <c r="B41" s="144"/>
      <c r="C41" s="144"/>
      <c r="D41" s="144" t="n">
        <v>36</v>
      </c>
      <c r="E41" s="144"/>
      <c r="F41" s="144"/>
      <c r="G41" s="144"/>
      <c r="H41" s="159"/>
      <c r="I41" s="160"/>
      <c r="J41" s="144" t="s">
        <v>116</v>
      </c>
      <c r="K41" s="198" t="str">
        <f aca="false">IF(H41="كم",320,IF(H41="نص كم",300,""))</f>
        <v/>
      </c>
      <c r="L41" s="144"/>
      <c r="M41" s="199" t="str">
        <f aca="false">IF(OR(L41="",K41=""),"",L41*K41)</f>
        <v/>
      </c>
      <c r="N41" s="144"/>
      <c r="O41" s="144"/>
      <c r="P41" s="200"/>
    </row>
    <row r="42" customFormat="false" ht="15" hidden="false" customHeight="true" outlineLevel="0" collapsed="false">
      <c r="A42" s="96"/>
      <c r="B42" s="96"/>
      <c r="C42" s="96"/>
      <c r="D42" s="96" t="n">
        <v>37</v>
      </c>
      <c r="E42" s="96"/>
      <c r="F42" s="96"/>
      <c r="G42" s="96"/>
      <c r="H42" s="159"/>
      <c r="I42" s="160"/>
      <c r="J42" s="96" t="s">
        <v>116</v>
      </c>
      <c r="K42" s="195" t="str">
        <f aca="false">IF(H42="كم",320,IF(H42="نص كم",300,""))</f>
        <v/>
      </c>
      <c r="L42" s="96"/>
      <c r="M42" s="196" t="str">
        <f aca="false">IF(OR(L42="",K42=""),"",L42*K42)</f>
        <v/>
      </c>
      <c r="N42" s="96"/>
      <c r="O42" s="96"/>
      <c r="P42" s="197"/>
    </row>
    <row r="43" customFormat="false" ht="15" hidden="false" customHeight="true" outlineLevel="0" collapsed="false">
      <c r="A43" s="144"/>
      <c r="B43" s="144"/>
      <c r="C43" s="144"/>
      <c r="D43" s="144" t="n">
        <v>38</v>
      </c>
      <c r="E43" s="144"/>
      <c r="F43" s="144"/>
      <c r="G43" s="144"/>
      <c r="H43" s="159"/>
      <c r="I43" s="160"/>
      <c r="J43" s="144" t="s">
        <v>116</v>
      </c>
      <c r="K43" s="198" t="str">
        <f aca="false">IF(H43="كم",320,IF(H43="نص كم",300,""))</f>
        <v/>
      </c>
      <c r="L43" s="144"/>
      <c r="M43" s="199" t="str">
        <f aca="false">IF(OR(L43="",K43=""),"",L43*K43)</f>
        <v/>
      </c>
      <c r="N43" s="144"/>
      <c r="O43" s="144"/>
      <c r="P43" s="200"/>
    </row>
    <row r="44" customFormat="false" ht="15" hidden="false" customHeight="true" outlineLevel="0" collapsed="false">
      <c r="A44" s="96"/>
      <c r="B44" s="96"/>
      <c r="C44" s="96"/>
      <c r="D44" s="96" t="n">
        <v>39</v>
      </c>
      <c r="E44" s="96"/>
      <c r="F44" s="96"/>
      <c r="G44" s="96"/>
      <c r="H44" s="159"/>
      <c r="I44" s="160"/>
      <c r="J44" s="96" t="s">
        <v>116</v>
      </c>
      <c r="K44" s="195" t="str">
        <f aca="false">IF(H44="كم",320,IF(H44="نص كم",300,""))</f>
        <v/>
      </c>
      <c r="L44" s="96"/>
      <c r="M44" s="196" t="str">
        <f aca="false">IF(OR(L44="",K44=""),"",L44*K44)</f>
        <v/>
      </c>
      <c r="N44" s="96"/>
      <c r="O44" s="96"/>
      <c r="P44" s="197"/>
    </row>
    <row r="45" customFormat="false" ht="15" hidden="false" customHeight="true" outlineLevel="0" collapsed="false">
      <c r="A45" s="144"/>
      <c r="B45" s="144"/>
      <c r="C45" s="144"/>
      <c r="D45" s="144" t="n">
        <v>40</v>
      </c>
      <c r="E45" s="144"/>
      <c r="F45" s="144"/>
      <c r="G45" s="144"/>
      <c r="H45" s="159"/>
      <c r="I45" s="160"/>
      <c r="J45" s="144" t="s">
        <v>116</v>
      </c>
      <c r="K45" s="198" t="str">
        <f aca="false">IF(H45="كم",320,IF(H45="نص كم",300,""))</f>
        <v/>
      </c>
      <c r="L45" s="144"/>
      <c r="M45" s="199" t="str">
        <f aca="false">IF(OR(L45="",K45=""),"",L45*K45)</f>
        <v/>
      </c>
      <c r="N45" s="144"/>
      <c r="O45" s="144"/>
      <c r="P45" s="200"/>
    </row>
    <row r="46" customFormat="false" ht="15" hidden="false" customHeight="true" outlineLevel="0" collapsed="false">
      <c r="A46" s="96"/>
      <c r="B46" s="96"/>
      <c r="C46" s="96"/>
      <c r="D46" s="96" t="n">
        <v>41</v>
      </c>
      <c r="E46" s="96"/>
      <c r="F46" s="96"/>
      <c r="G46" s="96"/>
      <c r="H46" s="159"/>
      <c r="I46" s="160"/>
      <c r="J46" s="96" t="s">
        <v>116</v>
      </c>
      <c r="K46" s="195" t="str">
        <f aca="false">IF(H46="كم",320,IF(H46="نص كم",300,""))</f>
        <v/>
      </c>
      <c r="L46" s="96"/>
      <c r="M46" s="196" t="str">
        <f aca="false">IF(OR(L46="",K46=""),"",L46*K46)</f>
        <v/>
      </c>
      <c r="N46" s="96"/>
      <c r="O46" s="96"/>
      <c r="P46" s="197"/>
    </row>
    <row r="47" customFormat="false" ht="15" hidden="false" customHeight="true" outlineLevel="0" collapsed="false">
      <c r="A47" s="144"/>
      <c r="B47" s="144"/>
      <c r="C47" s="144"/>
      <c r="D47" s="144" t="n">
        <v>42</v>
      </c>
      <c r="E47" s="144"/>
      <c r="F47" s="144"/>
      <c r="G47" s="144"/>
      <c r="H47" s="159"/>
      <c r="I47" s="160"/>
      <c r="J47" s="144" t="s">
        <v>116</v>
      </c>
      <c r="K47" s="198" t="str">
        <f aca="false">IF(H47="كم",320,IF(H47="نص كم",300,""))</f>
        <v/>
      </c>
      <c r="L47" s="144"/>
      <c r="M47" s="199" t="str">
        <f aca="false">IF(OR(L47="",K47=""),"",L47*K47)</f>
        <v/>
      </c>
      <c r="N47" s="144"/>
      <c r="O47" s="144"/>
      <c r="P47" s="200"/>
    </row>
    <row r="48" customFormat="false" ht="15" hidden="false" customHeight="true" outlineLevel="0" collapsed="false">
      <c r="A48" s="96"/>
      <c r="B48" s="96"/>
      <c r="C48" s="96"/>
      <c r="D48" s="96" t="n">
        <v>43</v>
      </c>
      <c r="E48" s="96"/>
      <c r="F48" s="96"/>
      <c r="G48" s="96"/>
      <c r="H48" s="159"/>
      <c r="I48" s="160"/>
      <c r="J48" s="96" t="s">
        <v>116</v>
      </c>
      <c r="K48" s="195" t="str">
        <f aca="false">IF(H48="كم",320,IF(H48="نص كم",300,""))</f>
        <v/>
      </c>
      <c r="L48" s="96"/>
      <c r="M48" s="196" t="str">
        <f aca="false">IF(OR(L48="",K48=""),"",L48*K48)</f>
        <v/>
      </c>
      <c r="N48" s="96"/>
      <c r="O48" s="96"/>
      <c r="P48" s="197"/>
    </row>
    <row r="49" customFormat="false" ht="15" hidden="false" customHeight="true" outlineLevel="0" collapsed="false">
      <c r="A49" s="144"/>
      <c r="B49" s="144"/>
      <c r="C49" s="144"/>
      <c r="D49" s="144" t="n">
        <v>44</v>
      </c>
      <c r="E49" s="144"/>
      <c r="F49" s="144"/>
      <c r="G49" s="144"/>
      <c r="H49" s="159"/>
      <c r="I49" s="160"/>
      <c r="J49" s="144" t="s">
        <v>116</v>
      </c>
      <c r="K49" s="198" t="str">
        <f aca="false">IF(H49="كم",320,IF(H49="نص كم",300,""))</f>
        <v/>
      </c>
      <c r="L49" s="144"/>
      <c r="M49" s="199" t="str">
        <f aca="false">IF(OR(L49="",K49=""),"",L49*K49)</f>
        <v/>
      </c>
      <c r="N49" s="144"/>
      <c r="O49" s="144"/>
      <c r="P49" s="200"/>
    </row>
    <row r="50" customFormat="false" ht="15" hidden="false" customHeight="true" outlineLevel="0" collapsed="false">
      <c r="A50" s="96"/>
      <c r="B50" s="96"/>
      <c r="C50" s="96"/>
      <c r="D50" s="96" t="n">
        <v>45</v>
      </c>
      <c r="E50" s="96"/>
      <c r="F50" s="96"/>
      <c r="G50" s="96"/>
      <c r="H50" s="159"/>
      <c r="I50" s="160"/>
      <c r="J50" s="96" t="s">
        <v>116</v>
      </c>
      <c r="K50" s="195" t="str">
        <f aca="false">IF(H50="كم",320,IF(H50="نص كم",300,""))</f>
        <v/>
      </c>
      <c r="L50" s="96"/>
      <c r="M50" s="196" t="str">
        <f aca="false">IF(OR(L50="",K50=""),"",L50*K50)</f>
        <v/>
      </c>
      <c r="N50" s="96"/>
      <c r="O50" s="96"/>
      <c r="P50" s="197"/>
    </row>
    <row r="51" customFormat="false" ht="15" hidden="false" customHeight="true" outlineLevel="0" collapsed="false">
      <c r="A51" s="144"/>
      <c r="B51" s="144"/>
      <c r="C51" s="144"/>
      <c r="D51" s="144" t="n">
        <v>46</v>
      </c>
      <c r="E51" s="144"/>
      <c r="F51" s="144"/>
      <c r="G51" s="144"/>
      <c r="H51" s="159"/>
      <c r="I51" s="160"/>
      <c r="J51" s="144" t="s">
        <v>116</v>
      </c>
      <c r="K51" s="198" t="str">
        <f aca="false">IF(H51="كم",320,IF(H51="نص كم",300,""))</f>
        <v/>
      </c>
      <c r="L51" s="144"/>
      <c r="M51" s="199" t="str">
        <f aca="false">IF(OR(L51="",K51=""),"",L51*K51)</f>
        <v/>
      </c>
      <c r="N51" s="144"/>
      <c r="O51" s="144"/>
      <c r="P51" s="200"/>
    </row>
    <row r="52" customFormat="false" ht="15" hidden="false" customHeight="true" outlineLevel="0" collapsed="false">
      <c r="A52" s="96"/>
      <c r="B52" s="96"/>
      <c r="C52" s="96"/>
      <c r="D52" s="96" t="n">
        <v>47</v>
      </c>
      <c r="E52" s="96"/>
      <c r="F52" s="96"/>
      <c r="G52" s="96"/>
      <c r="H52" s="159"/>
      <c r="I52" s="160"/>
      <c r="J52" s="96" t="s">
        <v>116</v>
      </c>
      <c r="K52" s="195" t="str">
        <f aca="false">IF(H52="كم",320,IF(H52="نص كم",300,""))</f>
        <v/>
      </c>
      <c r="L52" s="96"/>
      <c r="M52" s="196" t="str">
        <f aca="false">IF(OR(L52="",K52=""),"",L52*K52)</f>
        <v/>
      </c>
      <c r="N52" s="96"/>
      <c r="O52" s="96"/>
      <c r="P52" s="197"/>
    </row>
    <row r="53" customFormat="false" ht="15" hidden="false" customHeight="true" outlineLevel="0" collapsed="false">
      <c r="A53" s="144"/>
      <c r="B53" s="144"/>
      <c r="C53" s="144"/>
      <c r="D53" s="144" t="n">
        <v>48</v>
      </c>
      <c r="E53" s="144"/>
      <c r="F53" s="144"/>
      <c r="G53" s="144"/>
      <c r="H53" s="159"/>
      <c r="I53" s="160"/>
      <c r="J53" s="144" t="s">
        <v>116</v>
      </c>
      <c r="K53" s="198" t="str">
        <f aca="false">IF(H53="كم",320,IF(H53="نص كم",300,""))</f>
        <v/>
      </c>
      <c r="L53" s="144"/>
      <c r="M53" s="199" t="str">
        <f aca="false">IF(OR(L53="",K53=""),"",L53*K53)</f>
        <v/>
      </c>
      <c r="N53" s="144"/>
      <c r="O53" s="144"/>
      <c r="P53" s="200"/>
    </row>
    <row r="54" customFormat="false" ht="15" hidden="false" customHeight="true" outlineLevel="0" collapsed="false">
      <c r="A54" s="96"/>
      <c r="B54" s="96"/>
      <c r="C54" s="96"/>
      <c r="D54" s="96" t="n">
        <v>49</v>
      </c>
      <c r="E54" s="96"/>
      <c r="F54" s="96"/>
      <c r="G54" s="96"/>
      <c r="H54" s="159"/>
      <c r="I54" s="160"/>
      <c r="J54" s="96" t="s">
        <v>116</v>
      </c>
      <c r="K54" s="195" t="str">
        <f aca="false">IF(H54="كم",320,IF(H54="نص كم",300,""))</f>
        <v/>
      </c>
      <c r="L54" s="96"/>
      <c r="M54" s="196" t="str">
        <f aca="false">IF(OR(L54="",K54=""),"",L54*K54)</f>
        <v/>
      </c>
      <c r="N54" s="96"/>
      <c r="O54" s="96"/>
      <c r="P54" s="197"/>
    </row>
    <row r="55" customFormat="false" ht="15" hidden="false" customHeight="true" outlineLevel="0" collapsed="false">
      <c r="A55" s="144"/>
      <c r="B55" s="144"/>
      <c r="C55" s="144"/>
      <c r="D55" s="144" t="n">
        <v>50</v>
      </c>
      <c r="E55" s="144"/>
      <c r="F55" s="144"/>
      <c r="G55" s="144"/>
      <c r="H55" s="159"/>
      <c r="I55" s="160"/>
      <c r="J55" s="144" t="s">
        <v>116</v>
      </c>
      <c r="K55" s="198" t="str">
        <f aca="false">IF(H55="كم",320,IF(H55="نص كم",300,""))</f>
        <v/>
      </c>
      <c r="L55" s="144"/>
      <c r="M55" s="199" t="str">
        <f aca="false">IF(OR(L55="",K55=""),"",L55*K55)</f>
        <v/>
      </c>
      <c r="N55" s="144"/>
      <c r="O55" s="144"/>
      <c r="P55" s="200"/>
    </row>
    <row r="56" customFormat="false" ht="15" hidden="false" customHeight="true" outlineLevel="0" collapsed="false">
      <c r="A56" s="96"/>
      <c r="B56" s="96"/>
      <c r="C56" s="96"/>
      <c r="D56" s="96" t="n">
        <v>51</v>
      </c>
      <c r="E56" s="96"/>
      <c r="F56" s="96"/>
      <c r="G56" s="96"/>
      <c r="H56" s="159"/>
      <c r="I56" s="160"/>
      <c r="J56" s="96" t="s">
        <v>116</v>
      </c>
      <c r="K56" s="195" t="str">
        <f aca="false">IF(H56="كم",320,IF(H56="نص كم",300,""))</f>
        <v/>
      </c>
      <c r="L56" s="96"/>
      <c r="M56" s="196" t="str">
        <f aca="false">IF(OR(L56="",K56=""),"",L56*K56)</f>
        <v/>
      </c>
      <c r="N56" s="96"/>
      <c r="O56" s="96"/>
      <c r="P56" s="197"/>
    </row>
    <row r="57" customFormat="false" ht="15" hidden="false" customHeight="true" outlineLevel="0" collapsed="false">
      <c r="A57" s="144"/>
      <c r="B57" s="144"/>
      <c r="C57" s="144"/>
      <c r="D57" s="144" t="n">
        <v>52</v>
      </c>
      <c r="E57" s="144"/>
      <c r="F57" s="144"/>
      <c r="G57" s="144"/>
      <c r="H57" s="159"/>
      <c r="I57" s="160"/>
      <c r="J57" s="144" t="s">
        <v>116</v>
      </c>
      <c r="K57" s="198" t="str">
        <f aca="false">IF(H57="كم",320,IF(H57="نص كم",300,""))</f>
        <v/>
      </c>
      <c r="L57" s="144"/>
      <c r="M57" s="199" t="str">
        <f aca="false">IF(OR(L57="",K57=""),"",L57*K57)</f>
        <v/>
      </c>
      <c r="N57" s="144"/>
      <c r="O57" s="144"/>
      <c r="P57" s="200"/>
    </row>
    <row r="58" customFormat="false" ht="15" hidden="false" customHeight="true" outlineLevel="0" collapsed="false">
      <c r="A58" s="96"/>
      <c r="B58" s="96"/>
      <c r="C58" s="96"/>
      <c r="D58" s="96" t="n">
        <v>53</v>
      </c>
      <c r="E58" s="96"/>
      <c r="F58" s="96"/>
      <c r="G58" s="96"/>
      <c r="H58" s="159"/>
      <c r="I58" s="160"/>
      <c r="J58" s="96" t="s">
        <v>116</v>
      </c>
      <c r="K58" s="195" t="str">
        <f aca="false">IF(H58="كم",320,IF(H58="نص كم",300,""))</f>
        <v/>
      </c>
      <c r="L58" s="96"/>
      <c r="M58" s="196" t="str">
        <f aca="false">IF(OR(L58="",K58=""),"",L58*K58)</f>
        <v/>
      </c>
      <c r="N58" s="96"/>
      <c r="O58" s="96"/>
      <c r="P58" s="197"/>
    </row>
    <row r="59" customFormat="false" ht="15" hidden="false" customHeight="true" outlineLevel="0" collapsed="false">
      <c r="A59" s="144"/>
      <c r="B59" s="144"/>
      <c r="C59" s="144"/>
      <c r="D59" s="144" t="n">
        <v>54</v>
      </c>
      <c r="E59" s="144"/>
      <c r="F59" s="144"/>
      <c r="G59" s="144"/>
      <c r="H59" s="159"/>
      <c r="I59" s="160"/>
      <c r="J59" s="144" t="s">
        <v>116</v>
      </c>
      <c r="K59" s="198" t="str">
        <f aca="false">IF(H59="كم",320,IF(H59="نص كم",300,""))</f>
        <v/>
      </c>
      <c r="L59" s="144"/>
      <c r="M59" s="199" t="str">
        <f aca="false">IF(OR(L59="",K59=""),"",L59*K59)</f>
        <v/>
      </c>
      <c r="N59" s="144"/>
      <c r="O59" s="144"/>
      <c r="P59" s="200"/>
    </row>
    <row r="60" customFormat="false" ht="15" hidden="false" customHeight="true" outlineLevel="0" collapsed="false">
      <c r="A60" s="96"/>
      <c r="B60" s="96"/>
      <c r="C60" s="96"/>
      <c r="D60" s="96" t="n">
        <v>55</v>
      </c>
      <c r="E60" s="96"/>
      <c r="F60" s="96"/>
      <c r="G60" s="96"/>
      <c r="H60" s="159"/>
      <c r="I60" s="160"/>
      <c r="J60" s="96" t="s">
        <v>116</v>
      </c>
      <c r="K60" s="195" t="str">
        <f aca="false">IF(H60="كم",320,IF(H60="نص كم",300,""))</f>
        <v/>
      </c>
      <c r="L60" s="96"/>
      <c r="M60" s="196" t="str">
        <f aca="false">IF(OR(L60="",K60=""),"",L60*K60)</f>
        <v/>
      </c>
      <c r="N60" s="96"/>
      <c r="O60" s="96"/>
      <c r="P60" s="197"/>
    </row>
    <row r="61" customFormat="false" ht="15" hidden="false" customHeight="true" outlineLevel="0" collapsed="false">
      <c r="A61" s="144"/>
      <c r="B61" s="144"/>
      <c r="C61" s="144"/>
      <c r="D61" s="144" t="n">
        <v>56</v>
      </c>
      <c r="E61" s="144"/>
      <c r="F61" s="144"/>
      <c r="G61" s="144"/>
      <c r="H61" s="159"/>
      <c r="I61" s="160"/>
      <c r="J61" s="144" t="s">
        <v>116</v>
      </c>
      <c r="K61" s="198" t="str">
        <f aca="false">IF(H61="كم",320,IF(H61="نص كم",300,""))</f>
        <v/>
      </c>
      <c r="L61" s="144"/>
      <c r="M61" s="199" t="str">
        <f aca="false">IF(OR(L61="",K61=""),"",L61*K61)</f>
        <v/>
      </c>
      <c r="N61" s="144"/>
      <c r="O61" s="144"/>
      <c r="P61" s="200"/>
    </row>
    <row r="62" customFormat="false" ht="15" hidden="false" customHeight="true" outlineLevel="0" collapsed="false">
      <c r="A62" s="96"/>
      <c r="B62" s="96"/>
      <c r="C62" s="96"/>
      <c r="D62" s="96" t="n">
        <v>57</v>
      </c>
      <c r="E62" s="96"/>
      <c r="F62" s="96"/>
      <c r="G62" s="96"/>
      <c r="H62" s="159"/>
      <c r="I62" s="160"/>
      <c r="J62" s="96" t="s">
        <v>116</v>
      </c>
      <c r="K62" s="195" t="str">
        <f aca="false">IF(H62="كم",320,IF(H62="نص كم",300,""))</f>
        <v/>
      </c>
      <c r="L62" s="96"/>
      <c r="M62" s="196" t="str">
        <f aca="false">IF(OR(L62="",K62=""),"",L62*K62)</f>
        <v/>
      </c>
      <c r="N62" s="96"/>
      <c r="O62" s="96"/>
      <c r="P62" s="197"/>
    </row>
    <row r="63" customFormat="false" ht="15" hidden="false" customHeight="true" outlineLevel="0" collapsed="false">
      <c r="A63" s="144"/>
      <c r="B63" s="144"/>
      <c r="C63" s="144"/>
      <c r="D63" s="144" t="n">
        <v>58</v>
      </c>
      <c r="E63" s="144"/>
      <c r="F63" s="144"/>
      <c r="G63" s="144"/>
      <c r="H63" s="159"/>
      <c r="I63" s="160"/>
      <c r="J63" s="144" t="s">
        <v>116</v>
      </c>
      <c r="K63" s="198" t="str">
        <f aca="false">IF(H63="كم",320,IF(H63="نص كم",300,""))</f>
        <v/>
      </c>
      <c r="L63" s="144"/>
      <c r="M63" s="199" t="str">
        <f aca="false">IF(OR(L63="",K63=""),"",L63*K63)</f>
        <v/>
      </c>
      <c r="N63" s="144"/>
      <c r="O63" s="144"/>
      <c r="P63" s="200"/>
    </row>
    <row r="64" customFormat="false" ht="15" hidden="false" customHeight="true" outlineLevel="0" collapsed="false">
      <c r="A64" s="96"/>
      <c r="B64" s="96"/>
      <c r="C64" s="96"/>
      <c r="D64" s="96" t="n">
        <v>59</v>
      </c>
      <c r="E64" s="96"/>
      <c r="F64" s="96"/>
      <c r="G64" s="96"/>
      <c r="H64" s="159"/>
      <c r="I64" s="160"/>
      <c r="J64" s="96" t="s">
        <v>116</v>
      </c>
      <c r="K64" s="195" t="str">
        <f aca="false">IF(H64="كم",320,IF(H64="نص كم",300,""))</f>
        <v/>
      </c>
      <c r="L64" s="96"/>
      <c r="M64" s="196" t="str">
        <f aca="false">IF(OR(L64="",K64=""),"",L64*K64)</f>
        <v/>
      </c>
      <c r="N64" s="96"/>
      <c r="O64" s="96"/>
      <c r="P64" s="197"/>
    </row>
    <row r="65" customFormat="false" ht="15" hidden="false" customHeight="true" outlineLevel="0" collapsed="false">
      <c r="A65" s="144"/>
      <c r="B65" s="144"/>
      <c r="C65" s="144"/>
      <c r="D65" s="144" t="n">
        <v>60</v>
      </c>
      <c r="E65" s="144"/>
      <c r="F65" s="144"/>
      <c r="G65" s="144"/>
      <c r="H65" s="159"/>
      <c r="I65" s="160"/>
      <c r="J65" s="144" t="s">
        <v>116</v>
      </c>
      <c r="K65" s="198" t="str">
        <f aca="false">IF(H65="كم",320,IF(H65="نص كم",300,""))</f>
        <v/>
      </c>
      <c r="L65" s="144"/>
      <c r="M65" s="199" t="str">
        <f aca="false">IF(OR(L65="",K65=""),"",L65*K65)</f>
        <v/>
      </c>
      <c r="N65" s="144"/>
      <c r="O65" s="144"/>
      <c r="P65" s="200"/>
    </row>
    <row r="66" customFormat="false" ht="15" hidden="false" customHeight="true" outlineLevel="0" collapsed="false">
      <c r="A66" s="96"/>
      <c r="B66" s="96"/>
      <c r="C66" s="96"/>
      <c r="D66" s="96" t="n">
        <v>61</v>
      </c>
      <c r="E66" s="96"/>
      <c r="F66" s="96"/>
      <c r="G66" s="96"/>
      <c r="H66" s="159"/>
      <c r="I66" s="160"/>
      <c r="J66" s="96" t="s">
        <v>116</v>
      </c>
      <c r="K66" s="195" t="str">
        <f aca="false">IF(H66="كم",320,IF(H66="نص كم",300,""))</f>
        <v/>
      </c>
      <c r="L66" s="96"/>
      <c r="M66" s="196" t="str">
        <f aca="false">IF(OR(L66="",K66=""),"",L66*K66)</f>
        <v/>
      </c>
      <c r="N66" s="96"/>
      <c r="O66" s="96"/>
      <c r="P66" s="197"/>
    </row>
    <row r="67" customFormat="false" ht="15" hidden="false" customHeight="true" outlineLevel="0" collapsed="false">
      <c r="A67" s="144"/>
      <c r="B67" s="144"/>
      <c r="C67" s="144"/>
      <c r="D67" s="144" t="n">
        <v>62</v>
      </c>
      <c r="E67" s="144"/>
      <c r="F67" s="144"/>
      <c r="G67" s="144"/>
      <c r="H67" s="159"/>
      <c r="I67" s="160"/>
      <c r="J67" s="144" t="s">
        <v>116</v>
      </c>
      <c r="K67" s="198" t="str">
        <f aca="false">IF(H67="كم",320,IF(H67="نص كم",300,""))</f>
        <v/>
      </c>
      <c r="L67" s="144"/>
      <c r="M67" s="199" t="str">
        <f aca="false">IF(OR(L67="",K67=""),"",L67*K67)</f>
        <v/>
      </c>
      <c r="N67" s="144"/>
      <c r="O67" s="144"/>
      <c r="P67" s="200"/>
    </row>
    <row r="68" customFormat="false" ht="15" hidden="false" customHeight="true" outlineLevel="0" collapsed="false">
      <c r="A68" s="96"/>
      <c r="B68" s="96"/>
      <c r="C68" s="96"/>
      <c r="D68" s="96" t="n">
        <v>63</v>
      </c>
      <c r="E68" s="96"/>
      <c r="F68" s="96"/>
      <c r="G68" s="96"/>
      <c r="H68" s="159"/>
      <c r="I68" s="160"/>
      <c r="J68" s="96" t="s">
        <v>116</v>
      </c>
      <c r="K68" s="195" t="str">
        <f aca="false">IF(H68="كم",320,IF(H68="نص كم",300,""))</f>
        <v/>
      </c>
      <c r="L68" s="96"/>
      <c r="M68" s="196" t="str">
        <f aca="false">IF(OR(L68="",K68=""),"",L68*K68)</f>
        <v/>
      </c>
      <c r="N68" s="96"/>
      <c r="O68" s="96"/>
      <c r="P68" s="197"/>
    </row>
    <row r="69" customFormat="false" ht="15" hidden="false" customHeight="true" outlineLevel="0" collapsed="false">
      <c r="A69" s="144"/>
      <c r="B69" s="144"/>
      <c r="C69" s="144"/>
      <c r="D69" s="144" t="n">
        <v>64</v>
      </c>
      <c r="E69" s="144"/>
      <c r="F69" s="144"/>
      <c r="G69" s="144"/>
      <c r="H69" s="159"/>
      <c r="I69" s="160"/>
      <c r="J69" s="144" t="s">
        <v>116</v>
      </c>
      <c r="K69" s="198" t="str">
        <f aca="false">IF(H69="كم",320,IF(H69="نص كم",300,""))</f>
        <v/>
      </c>
      <c r="L69" s="144"/>
      <c r="M69" s="199" t="str">
        <f aca="false">IF(OR(L69="",K69=""),"",L69*K69)</f>
        <v/>
      </c>
      <c r="N69" s="144"/>
      <c r="O69" s="144"/>
      <c r="P69" s="200"/>
    </row>
    <row r="70" customFormat="false" ht="15" hidden="false" customHeight="true" outlineLevel="0" collapsed="false">
      <c r="A70" s="96"/>
      <c r="B70" s="96"/>
      <c r="C70" s="96"/>
      <c r="D70" s="96" t="n">
        <v>65</v>
      </c>
      <c r="E70" s="96"/>
      <c r="F70" s="96"/>
      <c r="G70" s="96"/>
      <c r="H70" s="159"/>
      <c r="I70" s="160"/>
      <c r="J70" s="96" t="s">
        <v>116</v>
      </c>
      <c r="K70" s="195" t="str">
        <f aca="false">IF(H70="كم",320,IF(H70="نص كم",300,""))</f>
        <v/>
      </c>
      <c r="L70" s="96"/>
      <c r="M70" s="196" t="str">
        <f aca="false">IF(OR(L70="",K70=""),"",L70*K70)</f>
        <v/>
      </c>
      <c r="N70" s="96"/>
      <c r="O70" s="96"/>
      <c r="P70" s="197"/>
    </row>
    <row r="71" customFormat="false" ht="15" hidden="false" customHeight="true" outlineLevel="0" collapsed="false">
      <c r="A71" s="144"/>
      <c r="B71" s="144"/>
      <c r="C71" s="144"/>
      <c r="D71" s="144" t="n">
        <v>66</v>
      </c>
      <c r="E71" s="144"/>
      <c r="F71" s="144"/>
      <c r="G71" s="144"/>
      <c r="H71" s="159"/>
      <c r="I71" s="160"/>
      <c r="J71" s="144" t="s">
        <v>116</v>
      </c>
      <c r="K71" s="198" t="str">
        <f aca="false">IF(H71="كم",320,IF(H71="نص كم",300,""))</f>
        <v/>
      </c>
      <c r="L71" s="144"/>
      <c r="M71" s="199" t="str">
        <f aca="false">IF(OR(L71="",K71=""),"",L71*K71)</f>
        <v/>
      </c>
      <c r="N71" s="144"/>
      <c r="O71" s="144"/>
      <c r="P71" s="200"/>
    </row>
    <row r="72" customFormat="false" ht="15" hidden="false" customHeight="true" outlineLevel="0" collapsed="false">
      <c r="A72" s="96"/>
      <c r="B72" s="96"/>
      <c r="C72" s="96"/>
      <c r="D72" s="96" t="n">
        <v>67</v>
      </c>
      <c r="E72" s="96"/>
      <c r="F72" s="96"/>
      <c r="G72" s="96"/>
      <c r="H72" s="159"/>
      <c r="I72" s="160"/>
      <c r="J72" s="96" t="s">
        <v>116</v>
      </c>
      <c r="K72" s="195" t="str">
        <f aca="false">IF(H72="كم",320,IF(H72="نص كم",300,""))</f>
        <v/>
      </c>
      <c r="L72" s="96"/>
      <c r="M72" s="196" t="str">
        <f aca="false">IF(OR(L72="",K72=""),"",L72*K72)</f>
        <v/>
      </c>
      <c r="N72" s="96"/>
      <c r="O72" s="96"/>
      <c r="P72" s="197"/>
    </row>
    <row r="73" customFormat="false" ht="15" hidden="false" customHeight="true" outlineLevel="0" collapsed="false">
      <c r="A73" s="144"/>
      <c r="B73" s="144"/>
      <c r="C73" s="144"/>
      <c r="D73" s="144" t="n">
        <v>68</v>
      </c>
      <c r="E73" s="144"/>
      <c r="F73" s="144"/>
      <c r="G73" s="144"/>
      <c r="H73" s="159"/>
      <c r="I73" s="160"/>
      <c r="J73" s="144" t="s">
        <v>116</v>
      </c>
      <c r="K73" s="198" t="str">
        <f aca="false">IF(H73="كم",320,IF(H73="نص كم",300,""))</f>
        <v/>
      </c>
      <c r="L73" s="144"/>
      <c r="M73" s="199" t="str">
        <f aca="false">IF(OR(L73="",K73=""),"",L73*K73)</f>
        <v/>
      </c>
      <c r="N73" s="144"/>
      <c r="O73" s="144"/>
      <c r="P73" s="200"/>
    </row>
    <row r="74" customFormat="false" ht="15" hidden="false" customHeight="true" outlineLevel="0" collapsed="false">
      <c r="A74" s="96"/>
      <c r="B74" s="96"/>
      <c r="C74" s="96"/>
      <c r="D74" s="96" t="n">
        <v>69</v>
      </c>
      <c r="E74" s="96"/>
      <c r="F74" s="96"/>
      <c r="G74" s="96"/>
      <c r="H74" s="159"/>
      <c r="I74" s="160"/>
      <c r="J74" s="96" t="s">
        <v>116</v>
      </c>
      <c r="K74" s="195" t="str">
        <f aca="false">IF(H74="كم",320,IF(H74="نص كم",300,""))</f>
        <v/>
      </c>
      <c r="L74" s="96"/>
      <c r="M74" s="196" t="str">
        <f aca="false">IF(OR(L74="",K74=""),"",L74*K74)</f>
        <v/>
      </c>
      <c r="N74" s="96"/>
      <c r="O74" s="96"/>
      <c r="P74" s="197"/>
    </row>
    <row r="75" customFormat="false" ht="15" hidden="false" customHeight="true" outlineLevel="0" collapsed="false">
      <c r="A75" s="144"/>
      <c r="B75" s="144"/>
      <c r="C75" s="144"/>
      <c r="D75" s="144" t="n">
        <v>70</v>
      </c>
      <c r="E75" s="144"/>
      <c r="F75" s="144"/>
      <c r="G75" s="144"/>
      <c r="H75" s="159"/>
      <c r="I75" s="160"/>
      <c r="J75" s="144" t="s">
        <v>116</v>
      </c>
      <c r="K75" s="198" t="str">
        <f aca="false">IF(H75="كم",320,IF(H75="نص كم",300,""))</f>
        <v/>
      </c>
      <c r="L75" s="144"/>
      <c r="M75" s="199" t="str">
        <f aca="false">IF(OR(L75="",K75=""),"",L75*K75)</f>
        <v/>
      </c>
      <c r="N75" s="144"/>
      <c r="O75" s="144"/>
      <c r="P75" s="200"/>
    </row>
    <row r="76" customFormat="false" ht="15" hidden="false" customHeight="true" outlineLevel="0" collapsed="false">
      <c r="A76" s="96"/>
      <c r="B76" s="96"/>
      <c r="C76" s="96"/>
      <c r="D76" s="96" t="n">
        <v>71</v>
      </c>
      <c r="E76" s="96"/>
      <c r="F76" s="96"/>
      <c r="G76" s="96"/>
      <c r="H76" s="159"/>
      <c r="I76" s="160"/>
      <c r="J76" s="96" t="s">
        <v>116</v>
      </c>
      <c r="K76" s="195" t="str">
        <f aca="false">IF(H76="كم",320,IF(H76="نص كم",300,""))</f>
        <v/>
      </c>
      <c r="L76" s="96"/>
      <c r="M76" s="196" t="str">
        <f aca="false">IF(OR(L76="",K76=""),"",L76*K76)</f>
        <v/>
      </c>
      <c r="N76" s="96"/>
      <c r="O76" s="96"/>
      <c r="P76" s="197"/>
    </row>
    <row r="77" customFormat="false" ht="15" hidden="false" customHeight="true" outlineLevel="0" collapsed="false">
      <c r="A77" s="144"/>
      <c r="B77" s="144"/>
      <c r="C77" s="144"/>
      <c r="D77" s="144" t="n">
        <v>72</v>
      </c>
      <c r="E77" s="144"/>
      <c r="F77" s="144"/>
      <c r="G77" s="144"/>
      <c r="H77" s="159"/>
      <c r="I77" s="160"/>
      <c r="J77" s="144" t="s">
        <v>116</v>
      </c>
      <c r="K77" s="198" t="str">
        <f aca="false">IF(H77="كم",320,IF(H77="نص كم",300,""))</f>
        <v/>
      </c>
      <c r="L77" s="144"/>
      <c r="M77" s="199" t="str">
        <f aca="false">IF(OR(L77="",K77=""),"",L77*K77)</f>
        <v/>
      </c>
      <c r="N77" s="144"/>
      <c r="O77" s="144"/>
      <c r="P77" s="200"/>
    </row>
    <row r="78" customFormat="false" ht="15" hidden="false" customHeight="true" outlineLevel="0" collapsed="false">
      <c r="A78" s="96"/>
      <c r="B78" s="96"/>
      <c r="C78" s="96"/>
      <c r="D78" s="96" t="n">
        <v>73</v>
      </c>
      <c r="E78" s="96"/>
      <c r="F78" s="96"/>
      <c r="G78" s="96"/>
      <c r="H78" s="159"/>
      <c r="I78" s="160"/>
      <c r="J78" s="96" t="s">
        <v>116</v>
      </c>
      <c r="K78" s="195" t="str">
        <f aca="false">IF(H78="كم",320,IF(H78="نص كم",300,""))</f>
        <v/>
      </c>
      <c r="L78" s="96"/>
      <c r="M78" s="196" t="str">
        <f aca="false">IF(OR(L78="",K78=""),"",L78*K78)</f>
        <v/>
      </c>
      <c r="N78" s="96"/>
      <c r="O78" s="96"/>
      <c r="P78" s="197"/>
    </row>
    <row r="79" customFormat="false" ht="15" hidden="false" customHeight="true" outlineLevel="0" collapsed="false">
      <c r="A79" s="144"/>
      <c r="B79" s="144"/>
      <c r="C79" s="144"/>
      <c r="D79" s="144" t="n">
        <v>74</v>
      </c>
      <c r="E79" s="144"/>
      <c r="F79" s="144"/>
      <c r="G79" s="144"/>
      <c r="H79" s="159"/>
      <c r="I79" s="160"/>
      <c r="J79" s="144" t="s">
        <v>116</v>
      </c>
      <c r="K79" s="198" t="str">
        <f aca="false">IF(H79="كم",320,IF(H79="نص كم",300,""))</f>
        <v/>
      </c>
      <c r="L79" s="144"/>
      <c r="M79" s="199" t="str">
        <f aca="false">IF(OR(L79="",K79=""),"",L79*K79)</f>
        <v/>
      </c>
      <c r="N79" s="144"/>
      <c r="O79" s="144"/>
      <c r="P79" s="200"/>
    </row>
    <row r="80" customFormat="false" ht="15" hidden="false" customHeight="true" outlineLevel="0" collapsed="false">
      <c r="A80" s="96"/>
      <c r="B80" s="96"/>
      <c r="C80" s="96"/>
      <c r="D80" s="96" t="n">
        <v>75</v>
      </c>
      <c r="E80" s="96"/>
      <c r="F80" s="96"/>
      <c r="G80" s="96"/>
      <c r="H80" s="159"/>
      <c r="I80" s="160"/>
      <c r="J80" s="96" t="s">
        <v>116</v>
      </c>
      <c r="K80" s="195" t="str">
        <f aca="false">IF(H80="كم",320,IF(H80="نص كم",300,""))</f>
        <v/>
      </c>
      <c r="L80" s="96"/>
      <c r="M80" s="196" t="str">
        <f aca="false">IF(OR(L80="",K80=""),"",L80*K80)</f>
        <v/>
      </c>
      <c r="N80" s="96"/>
      <c r="O80" s="96"/>
      <c r="P80" s="197"/>
    </row>
    <row r="81" customFormat="false" ht="15" hidden="false" customHeight="true" outlineLevel="0" collapsed="false">
      <c r="A81" s="144"/>
      <c r="B81" s="144"/>
      <c r="C81" s="144"/>
      <c r="D81" s="144" t="n">
        <v>76</v>
      </c>
      <c r="E81" s="144"/>
      <c r="F81" s="144"/>
      <c r="G81" s="144"/>
      <c r="H81" s="159"/>
      <c r="I81" s="160"/>
      <c r="J81" s="144" t="s">
        <v>116</v>
      </c>
      <c r="K81" s="198" t="str">
        <f aca="false">IF(H81="كم",320,IF(H81="نص كم",300,""))</f>
        <v/>
      </c>
      <c r="L81" s="144"/>
      <c r="M81" s="199" t="str">
        <f aca="false">IF(OR(L81="",K81=""),"",L81*K81)</f>
        <v/>
      </c>
      <c r="N81" s="144"/>
      <c r="O81" s="144"/>
      <c r="P81" s="200"/>
    </row>
    <row r="82" customFormat="false" ht="15" hidden="false" customHeight="true" outlineLevel="0" collapsed="false">
      <c r="A82" s="96"/>
      <c r="B82" s="96"/>
      <c r="C82" s="96"/>
      <c r="D82" s="96" t="n">
        <v>77</v>
      </c>
      <c r="E82" s="96"/>
      <c r="F82" s="96"/>
      <c r="G82" s="96"/>
      <c r="H82" s="159"/>
      <c r="I82" s="160"/>
      <c r="J82" s="96" t="s">
        <v>116</v>
      </c>
      <c r="K82" s="195" t="str">
        <f aca="false">IF(H82="كم",320,IF(H82="نص كم",300,""))</f>
        <v/>
      </c>
      <c r="L82" s="96"/>
      <c r="M82" s="196" t="str">
        <f aca="false">IF(OR(L82="",K82=""),"",L82*K82)</f>
        <v/>
      </c>
      <c r="N82" s="96"/>
      <c r="O82" s="96"/>
      <c r="P82" s="197"/>
    </row>
    <row r="83" customFormat="false" ht="15" hidden="false" customHeight="true" outlineLevel="0" collapsed="false">
      <c r="A83" s="144"/>
      <c r="B83" s="144"/>
      <c r="C83" s="144"/>
      <c r="D83" s="144" t="n">
        <v>78</v>
      </c>
      <c r="E83" s="144"/>
      <c r="F83" s="144"/>
      <c r="G83" s="144"/>
      <c r="H83" s="159"/>
      <c r="I83" s="160"/>
      <c r="J83" s="144" t="s">
        <v>116</v>
      </c>
      <c r="K83" s="198" t="str">
        <f aca="false">IF(H83="كم",320,IF(H83="نص كم",300,""))</f>
        <v/>
      </c>
      <c r="L83" s="144"/>
      <c r="M83" s="199" t="str">
        <f aca="false">IF(OR(L83="",K83=""),"",L83*K83)</f>
        <v/>
      </c>
      <c r="N83" s="144"/>
      <c r="O83" s="144"/>
      <c r="P83" s="200"/>
    </row>
    <row r="84" customFormat="false" ht="15" hidden="false" customHeight="true" outlineLevel="0" collapsed="false">
      <c r="A84" s="96"/>
      <c r="B84" s="96"/>
      <c r="C84" s="96"/>
      <c r="D84" s="96" t="n">
        <v>79</v>
      </c>
      <c r="E84" s="96"/>
      <c r="F84" s="96"/>
      <c r="G84" s="96"/>
      <c r="H84" s="159"/>
      <c r="I84" s="160"/>
      <c r="J84" s="96" t="s">
        <v>116</v>
      </c>
      <c r="K84" s="195" t="str">
        <f aca="false">IF(H84="كم",320,IF(H84="نص كم",300,""))</f>
        <v/>
      </c>
      <c r="L84" s="96"/>
      <c r="M84" s="196" t="str">
        <f aca="false">IF(OR(L84="",K84=""),"",L84*K84)</f>
        <v/>
      </c>
      <c r="N84" s="96"/>
      <c r="O84" s="96"/>
      <c r="P84" s="197"/>
    </row>
    <row r="85" customFormat="false" ht="15" hidden="false" customHeight="true" outlineLevel="0" collapsed="false">
      <c r="A85" s="144"/>
      <c r="B85" s="144"/>
      <c r="C85" s="144"/>
      <c r="D85" s="144" t="n">
        <v>80</v>
      </c>
      <c r="E85" s="144"/>
      <c r="F85" s="144"/>
      <c r="G85" s="144"/>
      <c r="H85" s="159"/>
      <c r="I85" s="160"/>
      <c r="J85" s="144" t="s">
        <v>116</v>
      </c>
      <c r="K85" s="198" t="str">
        <f aca="false">IF(H85="كم",320,IF(H85="نص كم",300,""))</f>
        <v/>
      </c>
      <c r="L85" s="144"/>
      <c r="M85" s="199" t="str">
        <f aca="false">IF(OR(L85="",K85=""),"",L85*K85)</f>
        <v/>
      </c>
      <c r="N85" s="144"/>
      <c r="O85" s="144"/>
      <c r="P85" s="200"/>
    </row>
    <row r="86" customFormat="false" ht="15" hidden="false" customHeight="true" outlineLevel="0" collapsed="false">
      <c r="A86" s="96"/>
      <c r="B86" s="96"/>
      <c r="C86" s="96"/>
      <c r="D86" s="96" t="n">
        <v>81</v>
      </c>
      <c r="E86" s="96"/>
      <c r="F86" s="96"/>
      <c r="G86" s="96"/>
      <c r="H86" s="159"/>
      <c r="I86" s="160"/>
      <c r="J86" s="96" t="s">
        <v>116</v>
      </c>
      <c r="K86" s="195" t="str">
        <f aca="false">IF(H86="كم",320,IF(H86="نص كم",300,""))</f>
        <v/>
      </c>
      <c r="L86" s="96"/>
      <c r="M86" s="196" t="str">
        <f aca="false">IF(OR(L86="",K86=""),"",L86*K86)</f>
        <v/>
      </c>
      <c r="N86" s="96"/>
      <c r="O86" s="96"/>
      <c r="P86" s="197"/>
    </row>
    <row r="87" customFormat="false" ht="15" hidden="false" customHeight="true" outlineLevel="0" collapsed="false">
      <c r="A87" s="144"/>
      <c r="B87" s="144"/>
      <c r="C87" s="144"/>
      <c r="D87" s="144" t="n">
        <v>82</v>
      </c>
      <c r="E87" s="144"/>
      <c r="F87" s="144"/>
      <c r="G87" s="144"/>
      <c r="H87" s="159"/>
      <c r="I87" s="160"/>
      <c r="J87" s="144" t="s">
        <v>116</v>
      </c>
      <c r="K87" s="198" t="str">
        <f aca="false">IF(H87="كم",320,IF(H87="نص كم",300,""))</f>
        <v/>
      </c>
      <c r="L87" s="144"/>
      <c r="M87" s="199" t="str">
        <f aca="false">IF(OR(L87="",K87=""),"",L87*K87)</f>
        <v/>
      </c>
      <c r="N87" s="144"/>
      <c r="O87" s="144"/>
      <c r="P87" s="200"/>
    </row>
    <row r="88" customFormat="false" ht="15" hidden="false" customHeight="true" outlineLevel="0" collapsed="false">
      <c r="A88" s="96"/>
      <c r="B88" s="96"/>
      <c r="C88" s="96"/>
      <c r="D88" s="96" t="n">
        <v>83</v>
      </c>
      <c r="E88" s="96"/>
      <c r="F88" s="96"/>
      <c r="G88" s="96"/>
      <c r="H88" s="159"/>
      <c r="I88" s="160"/>
      <c r="J88" s="96" t="s">
        <v>116</v>
      </c>
      <c r="K88" s="195" t="str">
        <f aca="false">IF(H88="كم",320,IF(H88="نص كم",300,""))</f>
        <v/>
      </c>
      <c r="L88" s="96"/>
      <c r="M88" s="196" t="str">
        <f aca="false">IF(OR(L88="",K88=""),"",L88*K88)</f>
        <v/>
      </c>
      <c r="N88" s="96"/>
      <c r="O88" s="96"/>
      <c r="P88" s="197"/>
    </row>
    <row r="89" customFormat="false" ht="15" hidden="false" customHeight="true" outlineLevel="0" collapsed="false">
      <c r="A89" s="144"/>
      <c r="B89" s="144"/>
      <c r="C89" s="144"/>
      <c r="D89" s="144" t="n">
        <v>84</v>
      </c>
      <c r="E89" s="144"/>
      <c r="F89" s="144"/>
      <c r="G89" s="144"/>
      <c r="H89" s="159"/>
      <c r="I89" s="160"/>
      <c r="J89" s="144" t="s">
        <v>116</v>
      </c>
      <c r="K89" s="198" t="str">
        <f aca="false">IF(H89="كم",320,IF(H89="نص كم",300,""))</f>
        <v/>
      </c>
      <c r="L89" s="144"/>
      <c r="M89" s="199" t="str">
        <f aca="false">IF(OR(L89="",K89=""),"",L89*K89)</f>
        <v/>
      </c>
      <c r="N89" s="144"/>
      <c r="O89" s="144"/>
      <c r="P89" s="200"/>
    </row>
    <row r="90" customFormat="false" ht="15" hidden="false" customHeight="true" outlineLevel="0" collapsed="false">
      <c r="A90" s="96"/>
      <c r="B90" s="96"/>
      <c r="C90" s="96"/>
      <c r="D90" s="96" t="n">
        <v>85</v>
      </c>
      <c r="E90" s="96"/>
      <c r="F90" s="96"/>
      <c r="G90" s="96"/>
      <c r="H90" s="159"/>
      <c r="I90" s="160"/>
      <c r="J90" s="96" t="s">
        <v>116</v>
      </c>
      <c r="K90" s="195" t="str">
        <f aca="false">IF(H90="كم",320,IF(H90="نص كم",300,""))</f>
        <v/>
      </c>
      <c r="L90" s="96"/>
      <c r="M90" s="196" t="str">
        <f aca="false">IF(OR(L90="",K90=""),"",L90*K90)</f>
        <v/>
      </c>
      <c r="N90" s="96"/>
      <c r="O90" s="96"/>
      <c r="P90" s="197"/>
    </row>
    <row r="91" customFormat="false" ht="15" hidden="false" customHeight="true" outlineLevel="0" collapsed="false">
      <c r="A91" s="144"/>
      <c r="B91" s="144"/>
      <c r="C91" s="144"/>
      <c r="D91" s="144" t="n">
        <v>86</v>
      </c>
      <c r="E91" s="144"/>
      <c r="F91" s="144"/>
      <c r="G91" s="144"/>
      <c r="H91" s="159"/>
      <c r="I91" s="160"/>
      <c r="J91" s="144" t="s">
        <v>116</v>
      </c>
      <c r="K91" s="198" t="str">
        <f aca="false">IF(H91="كم",320,IF(H91="نص كم",300,""))</f>
        <v/>
      </c>
      <c r="L91" s="144"/>
      <c r="M91" s="199" t="str">
        <f aca="false">IF(OR(L91="",K91=""),"",L91*K91)</f>
        <v/>
      </c>
      <c r="N91" s="144"/>
      <c r="O91" s="144"/>
      <c r="P91" s="200"/>
    </row>
    <row r="92" customFormat="false" ht="15" hidden="false" customHeight="true" outlineLevel="0" collapsed="false">
      <c r="A92" s="96"/>
      <c r="B92" s="96"/>
      <c r="C92" s="96"/>
      <c r="D92" s="96" t="n">
        <v>87</v>
      </c>
      <c r="E92" s="96"/>
      <c r="F92" s="96"/>
      <c r="G92" s="96"/>
      <c r="H92" s="159"/>
      <c r="I92" s="160"/>
      <c r="J92" s="96" t="s">
        <v>116</v>
      </c>
      <c r="K92" s="195" t="str">
        <f aca="false">IF(H92="كم",320,IF(H92="نص كم",300,""))</f>
        <v/>
      </c>
      <c r="L92" s="96"/>
      <c r="M92" s="196" t="str">
        <f aca="false">IF(OR(L92="",K92=""),"",L92*K92)</f>
        <v/>
      </c>
      <c r="N92" s="96"/>
      <c r="O92" s="96"/>
      <c r="P92" s="197"/>
    </row>
    <row r="93" customFormat="false" ht="15" hidden="false" customHeight="true" outlineLevel="0" collapsed="false">
      <c r="A93" s="144"/>
      <c r="B93" s="144"/>
      <c r="C93" s="144"/>
      <c r="D93" s="144" t="n">
        <v>88</v>
      </c>
      <c r="E93" s="144"/>
      <c r="F93" s="144"/>
      <c r="G93" s="144"/>
      <c r="H93" s="159"/>
      <c r="I93" s="160"/>
      <c r="J93" s="144" t="s">
        <v>116</v>
      </c>
      <c r="K93" s="198" t="str">
        <f aca="false">IF(H93="كم",320,IF(H93="نص كم",300,""))</f>
        <v/>
      </c>
      <c r="L93" s="144"/>
      <c r="M93" s="199" t="str">
        <f aca="false">IF(OR(L93="",K93=""),"",L93*K93)</f>
        <v/>
      </c>
      <c r="N93" s="144"/>
      <c r="O93" s="144"/>
      <c r="P93" s="200"/>
    </row>
    <row r="94" customFormat="false" ht="15" hidden="false" customHeight="true" outlineLevel="0" collapsed="false">
      <c r="A94" s="96"/>
      <c r="B94" s="96"/>
      <c r="C94" s="96"/>
      <c r="D94" s="96" t="n">
        <v>89</v>
      </c>
      <c r="E94" s="96"/>
      <c r="F94" s="96"/>
      <c r="G94" s="96"/>
      <c r="H94" s="159"/>
      <c r="I94" s="160"/>
      <c r="J94" s="96" t="s">
        <v>116</v>
      </c>
      <c r="K94" s="195" t="str">
        <f aca="false">IF(H94="كم",320,IF(H94="نص كم",300,""))</f>
        <v/>
      </c>
      <c r="L94" s="96"/>
      <c r="M94" s="196" t="str">
        <f aca="false">IF(OR(L94="",K94=""),"",L94*K94)</f>
        <v/>
      </c>
      <c r="N94" s="96"/>
      <c r="O94" s="96"/>
      <c r="P94" s="197"/>
    </row>
    <row r="95" customFormat="false" ht="15" hidden="false" customHeight="true" outlineLevel="0" collapsed="false">
      <c r="A95" s="144"/>
      <c r="B95" s="144"/>
      <c r="C95" s="144"/>
      <c r="D95" s="144" t="n">
        <v>90</v>
      </c>
      <c r="E95" s="144"/>
      <c r="F95" s="144"/>
      <c r="G95" s="144"/>
      <c r="H95" s="159"/>
      <c r="I95" s="160"/>
      <c r="J95" s="144" t="s">
        <v>116</v>
      </c>
      <c r="K95" s="198" t="str">
        <f aca="false">IF(H95="كم",320,IF(H95="نص كم",300,""))</f>
        <v/>
      </c>
      <c r="L95" s="144"/>
      <c r="M95" s="199" t="str">
        <f aca="false">IF(OR(L95="",K95=""),"",L95*K95)</f>
        <v/>
      </c>
      <c r="N95" s="144"/>
      <c r="O95" s="144"/>
      <c r="P95" s="200"/>
    </row>
    <row r="96" customFormat="false" ht="15" hidden="false" customHeight="true" outlineLevel="0" collapsed="false">
      <c r="A96" s="96"/>
      <c r="B96" s="96"/>
      <c r="C96" s="96"/>
      <c r="D96" s="96" t="n">
        <v>91</v>
      </c>
      <c r="E96" s="96"/>
      <c r="F96" s="96"/>
      <c r="G96" s="96"/>
      <c r="H96" s="159"/>
      <c r="I96" s="160"/>
      <c r="J96" s="96" t="s">
        <v>116</v>
      </c>
      <c r="K96" s="195" t="str">
        <f aca="false">IF(H96="كم",320,IF(H96="نص كم",300,""))</f>
        <v/>
      </c>
      <c r="L96" s="96"/>
      <c r="M96" s="196" t="str">
        <f aca="false">IF(OR(L96="",K96=""),"",L96*K96)</f>
        <v/>
      </c>
      <c r="N96" s="96"/>
      <c r="O96" s="96"/>
      <c r="P96" s="197"/>
    </row>
    <row r="97" customFormat="false" ht="15" hidden="false" customHeight="true" outlineLevel="0" collapsed="false">
      <c r="A97" s="144"/>
      <c r="B97" s="144"/>
      <c r="C97" s="144"/>
      <c r="D97" s="144" t="n">
        <v>92</v>
      </c>
      <c r="E97" s="144"/>
      <c r="F97" s="144"/>
      <c r="G97" s="144"/>
      <c r="H97" s="159"/>
      <c r="I97" s="160"/>
      <c r="J97" s="144" t="s">
        <v>116</v>
      </c>
      <c r="K97" s="198" t="str">
        <f aca="false">IF(H97="كم",320,IF(H97="نص كم",300,""))</f>
        <v/>
      </c>
      <c r="L97" s="144"/>
      <c r="M97" s="199" t="str">
        <f aca="false">IF(OR(L97="",K97=""),"",L97*K97)</f>
        <v/>
      </c>
      <c r="N97" s="144"/>
      <c r="O97" s="144"/>
      <c r="P97" s="200"/>
    </row>
    <row r="98" customFormat="false" ht="15" hidden="false" customHeight="true" outlineLevel="0" collapsed="false">
      <c r="A98" s="96"/>
      <c r="B98" s="96"/>
      <c r="C98" s="96"/>
      <c r="D98" s="96" t="n">
        <v>93</v>
      </c>
      <c r="E98" s="96"/>
      <c r="F98" s="96"/>
      <c r="G98" s="96"/>
      <c r="H98" s="159"/>
      <c r="I98" s="160"/>
      <c r="J98" s="96" t="s">
        <v>116</v>
      </c>
      <c r="K98" s="195" t="str">
        <f aca="false">IF(H98="كم",320,IF(H98="نص كم",300,""))</f>
        <v/>
      </c>
      <c r="L98" s="96"/>
      <c r="M98" s="196" t="str">
        <f aca="false">IF(OR(L98="",K98=""),"",L98*K98)</f>
        <v/>
      </c>
      <c r="N98" s="96"/>
      <c r="O98" s="96"/>
      <c r="P98" s="197"/>
    </row>
    <row r="99" customFormat="false" ht="15" hidden="false" customHeight="true" outlineLevel="0" collapsed="false">
      <c r="A99" s="144"/>
      <c r="B99" s="144"/>
      <c r="C99" s="144"/>
      <c r="D99" s="144" t="n">
        <v>94</v>
      </c>
      <c r="E99" s="144"/>
      <c r="F99" s="144"/>
      <c r="G99" s="144"/>
      <c r="H99" s="159"/>
      <c r="I99" s="160"/>
      <c r="J99" s="144" t="s">
        <v>116</v>
      </c>
      <c r="K99" s="198" t="str">
        <f aca="false">IF(H99="كم",320,IF(H99="نص كم",300,""))</f>
        <v/>
      </c>
      <c r="L99" s="144"/>
      <c r="M99" s="199" t="str">
        <f aca="false">IF(OR(L99="",K99=""),"",L99*K99)</f>
        <v/>
      </c>
      <c r="N99" s="144"/>
      <c r="O99" s="144"/>
      <c r="P99" s="200"/>
    </row>
    <row r="100" customFormat="false" ht="15" hidden="false" customHeight="true" outlineLevel="0" collapsed="false">
      <c r="A100" s="96"/>
      <c r="B100" s="96"/>
      <c r="C100" s="96"/>
      <c r="D100" s="96" t="n">
        <v>95</v>
      </c>
      <c r="E100" s="96"/>
      <c r="F100" s="96"/>
      <c r="G100" s="96"/>
      <c r="H100" s="159"/>
      <c r="I100" s="160"/>
      <c r="J100" s="96" t="s">
        <v>116</v>
      </c>
      <c r="K100" s="195" t="str">
        <f aca="false">IF(H100="كم",320,IF(H100="نص كم",300,""))</f>
        <v/>
      </c>
      <c r="L100" s="96"/>
      <c r="M100" s="196" t="str">
        <f aca="false">IF(OR(L100="",K100=""),"",L100*K100)</f>
        <v/>
      </c>
      <c r="N100" s="96"/>
      <c r="O100" s="96"/>
      <c r="P100" s="197"/>
    </row>
    <row r="101" customFormat="false" ht="15" hidden="false" customHeight="true" outlineLevel="0" collapsed="false">
      <c r="A101" s="144"/>
      <c r="B101" s="144"/>
      <c r="C101" s="144"/>
      <c r="D101" s="144" t="n">
        <v>96</v>
      </c>
      <c r="E101" s="144"/>
      <c r="F101" s="144"/>
      <c r="G101" s="144"/>
      <c r="H101" s="159"/>
      <c r="I101" s="160"/>
      <c r="J101" s="144" t="s">
        <v>116</v>
      </c>
      <c r="K101" s="198" t="str">
        <f aca="false">IF(H101="كم",320,IF(H101="نص كم",300,""))</f>
        <v/>
      </c>
      <c r="L101" s="144"/>
      <c r="M101" s="199" t="str">
        <f aca="false">IF(OR(L101="",K101=""),"",L101*K101)</f>
        <v/>
      </c>
      <c r="N101" s="144"/>
      <c r="O101" s="144"/>
      <c r="P101" s="200"/>
    </row>
    <row r="102" customFormat="false" ht="15" hidden="false" customHeight="true" outlineLevel="0" collapsed="false">
      <c r="A102" s="96"/>
      <c r="B102" s="96"/>
      <c r="C102" s="96"/>
      <c r="D102" s="96" t="n">
        <v>97</v>
      </c>
      <c r="E102" s="96"/>
      <c r="F102" s="96"/>
      <c r="G102" s="96"/>
      <c r="H102" s="159"/>
      <c r="I102" s="160"/>
      <c r="J102" s="96" t="s">
        <v>116</v>
      </c>
      <c r="K102" s="195" t="str">
        <f aca="false">IF(H102="كم",320,IF(H102="نص كم",300,""))</f>
        <v/>
      </c>
      <c r="L102" s="96"/>
      <c r="M102" s="196" t="str">
        <f aca="false">IF(OR(L102="",K102=""),"",L102*K102)</f>
        <v/>
      </c>
      <c r="N102" s="96"/>
      <c r="O102" s="96"/>
      <c r="P102" s="197"/>
    </row>
    <row r="103" customFormat="false" ht="15" hidden="false" customHeight="true" outlineLevel="0" collapsed="false">
      <c r="A103" s="144"/>
      <c r="B103" s="144"/>
      <c r="C103" s="144"/>
      <c r="D103" s="144" t="n">
        <v>98</v>
      </c>
      <c r="E103" s="144"/>
      <c r="F103" s="144"/>
      <c r="G103" s="144"/>
      <c r="H103" s="159"/>
      <c r="I103" s="160"/>
      <c r="J103" s="144" t="s">
        <v>116</v>
      </c>
      <c r="K103" s="198" t="str">
        <f aca="false">IF(H103="كم",320,IF(H103="نص كم",300,""))</f>
        <v/>
      </c>
      <c r="L103" s="144"/>
      <c r="M103" s="199" t="str">
        <f aca="false">IF(OR(L103="",K103=""),"",L103*K103)</f>
        <v/>
      </c>
      <c r="N103" s="144"/>
      <c r="O103" s="144"/>
      <c r="P103" s="200"/>
    </row>
    <row r="104" customFormat="false" ht="15" hidden="false" customHeight="true" outlineLevel="0" collapsed="false">
      <c r="A104" s="96"/>
      <c r="B104" s="96"/>
      <c r="C104" s="96"/>
      <c r="D104" s="96" t="n">
        <v>99</v>
      </c>
      <c r="E104" s="96"/>
      <c r="F104" s="96"/>
      <c r="G104" s="96"/>
      <c r="H104" s="159"/>
      <c r="I104" s="160"/>
      <c r="J104" s="96" t="s">
        <v>116</v>
      </c>
      <c r="K104" s="195" t="str">
        <f aca="false">IF(H104="كم",320,IF(H104="نص كم",300,""))</f>
        <v/>
      </c>
      <c r="L104" s="96"/>
      <c r="M104" s="196" t="str">
        <f aca="false">IF(OR(L104="",K104=""),"",L104*K104)</f>
        <v/>
      </c>
      <c r="N104" s="96"/>
      <c r="O104" s="96"/>
      <c r="P104" s="197"/>
    </row>
    <row r="105" customFormat="false" ht="15" hidden="false" customHeight="true" outlineLevel="0" collapsed="false">
      <c r="A105" s="144"/>
      <c r="B105" s="144"/>
      <c r="C105" s="144"/>
      <c r="D105" s="144" t="n">
        <v>100</v>
      </c>
      <c r="E105" s="144"/>
      <c r="F105" s="144"/>
      <c r="G105" s="144"/>
      <c r="H105" s="159"/>
      <c r="I105" s="160"/>
      <c r="J105" s="144" t="s">
        <v>116</v>
      </c>
      <c r="K105" s="198" t="str">
        <f aca="false">IF(H105="كم",320,IF(H105="نص كم",300,""))</f>
        <v/>
      </c>
      <c r="L105" s="144"/>
      <c r="M105" s="199" t="str">
        <f aca="false">IF(OR(L105="",K105=""),"",L105*K105)</f>
        <v/>
      </c>
      <c r="N105" s="144"/>
      <c r="O105" s="144"/>
      <c r="P105" s="200"/>
    </row>
    <row r="106" customFormat="false" ht="15" hidden="false" customHeight="true" outlineLevel="0" collapsed="false">
      <c r="A106" s="96"/>
      <c r="B106" s="96"/>
      <c r="C106" s="96"/>
      <c r="D106" s="96" t="n">
        <v>101</v>
      </c>
      <c r="E106" s="96"/>
      <c r="F106" s="96"/>
      <c r="G106" s="96"/>
      <c r="H106" s="159"/>
      <c r="I106" s="160"/>
      <c r="J106" s="96" t="s">
        <v>116</v>
      </c>
      <c r="K106" s="195" t="str">
        <f aca="false">IF(H106="كم",320,IF(H106="نص كم",300,""))</f>
        <v/>
      </c>
      <c r="L106" s="96"/>
      <c r="M106" s="196" t="str">
        <f aca="false">IF(OR(L106="",K106=""),"",L106*K106)</f>
        <v/>
      </c>
      <c r="N106" s="96"/>
      <c r="O106" s="96"/>
      <c r="P106" s="197"/>
    </row>
    <row r="107" customFormat="false" ht="15" hidden="false" customHeight="true" outlineLevel="0" collapsed="false">
      <c r="A107" s="144"/>
      <c r="B107" s="144"/>
      <c r="C107" s="144"/>
      <c r="D107" s="144" t="n">
        <v>102</v>
      </c>
      <c r="E107" s="144"/>
      <c r="F107" s="144"/>
      <c r="G107" s="144"/>
      <c r="H107" s="159"/>
      <c r="I107" s="160"/>
      <c r="J107" s="144" t="s">
        <v>116</v>
      </c>
      <c r="K107" s="198" t="str">
        <f aca="false">IF(H107="كم",320,IF(H107="نص كم",300,""))</f>
        <v/>
      </c>
      <c r="L107" s="144"/>
      <c r="M107" s="199" t="str">
        <f aca="false">IF(OR(L107="",K107=""),"",L107*K107)</f>
        <v/>
      </c>
      <c r="N107" s="144"/>
      <c r="O107" s="144"/>
      <c r="P107" s="200"/>
    </row>
    <row r="108" customFormat="false" ht="15" hidden="false" customHeight="true" outlineLevel="0" collapsed="false">
      <c r="A108" s="96"/>
      <c r="B108" s="96"/>
      <c r="C108" s="96"/>
      <c r="D108" s="96" t="n">
        <v>103</v>
      </c>
      <c r="E108" s="96"/>
      <c r="F108" s="96"/>
      <c r="G108" s="96"/>
      <c r="H108" s="159"/>
      <c r="I108" s="160"/>
      <c r="J108" s="96" t="s">
        <v>116</v>
      </c>
      <c r="K108" s="195" t="str">
        <f aca="false">IF(H108="كم",320,IF(H108="نص كم",300,""))</f>
        <v/>
      </c>
      <c r="L108" s="96"/>
      <c r="M108" s="196" t="str">
        <f aca="false">IF(OR(L108="",K108=""),"",L108*K108)</f>
        <v/>
      </c>
      <c r="N108" s="96"/>
      <c r="O108" s="96"/>
      <c r="P108" s="197"/>
    </row>
    <row r="109" customFormat="false" ht="15" hidden="false" customHeight="true" outlineLevel="0" collapsed="false">
      <c r="A109" s="144"/>
      <c r="B109" s="144"/>
      <c r="C109" s="144"/>
      <c r="D109" s="144" t="n">
        <v>104</v>
      </c>
      <c r="E109" s="144"/>
      <c r="F109" s="144"/>
      <c r="G109" s="144"/>
      <c r="H109" s="159"/>
      <c r="I109" s="160"/>
      <c r="J109" s="144" t="s">
        <v>116</v>
      </c>
      <c r="K109" s="198" t="str">
        <f aca="false">IF(H109="كم",320,IF(H109="نص كم",300,""))</f>
        <v/>
      </c>
      <c r="L109" s="144"/>
      <c r="M109" s="199" t="str">
        <f aca="false">IF(OR(L109="",K109=""),"",L109*K109)</f>
        <v/>
      </c>
      <c r="N109" s="144"/>
      <c r="O109" s="144"/>
      <c r="P109" s="200"/>
    </row>
    <row r="110" customFormat="false" ht="15" hidden="false" customHeight="true" outlineLevel="0" collapsed="false">
      <c r="A110" s="96"/>
      <c r="B110" s="96"/>
      <c r="C110" s="96"/>
      <c r="D110" s="96" t="n">
        <v>105</v>
      </c>
      <c r="E110" s="96"/>
      <c r="F110" s="96"/>
      <c r="G110" s="96"/>
      <c r="H110" s="159"/>
      <c r="I110" s="160"/>
      <c r="J110" s="96" t="s">
        <v>116</v>
      </c>
      <c r="K110" s="195" t="str">
        <f aca="false">IF(H110="كم",320,IF(H110="نص كم",300,""))</f>
        <v/>
      </c>
      <c r="L110" s="96"/>
      <c r="M110" s="196" t="str">
        <f aca="false">IF(OR(L110="",K110=""),"",L110*K110)</f>
        <v/>
      </c>
      <c r="N110" s="96"/>
      <c r="O110" s="96"/>
      <c r="P110" s="197"/>
    </row>
    <row r="111" customFormat="false" ht="15" hidden="false" customHeight="true" outlineLevel="0" collapsed="false">
      <c r="A111" s="144"/>
      <c r="B111" s="144"/>
      <c r="C111" s="144"/>
      <c r="D111" s="144" t="n">
        <v>106</v>
      </c>
      <c r="E111" s="144"/>
      <c r="F111" s="144"/>
      <c r="G111" s="144"/>
      <c r="H111" s="159"/>
      <c r="I111" s="160"/>
      <c r="J111" s="144" t="s">
        <v>116</v>
      </c>
      <c r="K111" s="198" t="str">
        <f aca="false">IF(H111="كم",320,IF(H111="نص كم",300,""))</f>
        <v/>
      </c>
      <c r="L111" s="144"/>
      <c r="M111" s="199" t="str">
        <f aca="false">IF(OR(L111="",K111=""),"",L111*K111)</f>
        <v/>
      </c>
      <c r="N111" s="144"/>
      <c r="O111" s="144"/>
      <c r="P111" s="200"/>
    </row>
    <row r="112" customFormat="false" ht="15" hidden="false" customHeight="true" outlineLevel="0" collapsed="false">
      <c r="A112" s="96"/>
      <c r="B112" s="96"/>
      <c r="C112" s="96"/>
      <c r="D112" s="96" t="n">
        <v>107</v>
      </c>
      <c r="E112" s="96"/>
      <c r="F112" s="96"/>
      <c r="G112" s="96"/>
      <c r="H112" s="159"/>
      <c r="I112" s="160"/>
      <c r="J112" s="96" t="s">
        <v>116</v>
      </c>
      <c r="K112" s="195" t="str">
        <f aca="false">IF(H112="كم",320,IF(H112="نص كم",300,""))</f>
        <v/>
      </c>
      <c r="L112" s="96"/>
      <c r="M112" s="196" t="str">
        <f aca="false">IF(OR(L112="",K112=""),"",L112*K112)</f>
        <v/>
      </c>
      <c r="N112" s="96"/>
      <c r="O112" s="96"/>
      <c r="P112" s="197"/>
    </row>
    <row r="113" customFormat="false" ht="15" hidden="false" customHeight="true" outlineLevel="0" collapsed="false">
      <c r="A113" s="144"/>
      <c r="B113" s="144"/>
      <c r="C113" s="144"/>
      <c r="D113" s="144" t="n">
        <v>108</v>
      </c>
      <c r="E113" s="144"/>
      <c r="F113" s="144"/>
      <c r="G113" s="144"/>
      <c r="H113" s="159"/>
      <c r="I113" s="160"/>
      <c r="J113" s="144" t="s">
        <v>116</v>
      </c>
      <c r="K113" s="198" t="str">
        <f aca="false">IF(H113="كم",320,IF(H113="نص كم",300,""))</f>
        <v/>
      </c>
      <c r="L113" s="144"/>
      <c r="M113" s="199" t="str">
        <f aca="false">IF(OR(L113="",K113=""),"",L113*K113)</f>
        <v/>
      </c>
      <c r="N113" s="144"/>
      <c r="O113" s="144"/>
      <c r="P113" s="200"/>
    </row>
    <row r="114" customFormat="false" ht="15" hidden="false" customHeight="true" outlineLevel="0" collapsed="false">
      <c r="A114" s="96"/>
      <c r="B114" s="96"/>
      <c r="C114" s="96"/>
      <c r="D114" s="96" t="n">
        <v>109</v>
      </c>
      <c r="E114" s="96"/>
      <c r="F114" s="96"/>
      <c r="G114" s="96"/>
      <c r="H114" s="159"/>
      <c r="I114" s="160"/>
      <c r="J114" s="96" t="s">
        <v>116</v>
      </c>
      <c r="K114" s="195" t="str">
        <f aca="false">IF(H114="كم",320,IF(H114="نص كم",300,""))</f>
        <v/>
      </c>
      <c r="L114" s="96"/>
      <c r="M114" s="196" t="str">
        <f aca="false">IF(OR(L114="",K114=""),"",L114*K114)</f>
        <v/>
      </c>
      <c r="N114" s="96"/>
      <c r="O114" s="96"/>
      <c r="P114" s="197"/>
    </row>
    <row r="115" customFormat="false" ht="15" hidden="false" customHeight="true" outlineLevel="0" collapsed="false">
      <c r="A115" s="144"/>
      <c r="B115" s="144"/>
      <c r="C115" s="144"/>
      <c r="D115" s="144" t="n">
        <v>110</v>
      </c>
      <c r="E115" s="144"/>
      <c r="F115" s="144"/>
      <c r="G115" s="144"/>
      <c r="H115" s="159"/>
      <c r="I115" s="160"/>
      <c r="J115" s="144" t="s">
        <v>116</v>
      </c>
      <c r="K115" s="198" t="str">
        <f aca="false">IF(H115="كم",320,IF(H115="نص كم",300,""))</f>
        <v/>
      </c>
      <c r="L115" s="144"/>
      <c r="M115" s="199" t="str">
        <f aca="false">IF(OR(L115="",K115=""),"",L115*K115)</f>
        <v/>
      </c>
      <c r="N115" s="144"/>
      <c r="O115" s="144"/>
      <c r="P115" s="200"/>
    </row>
    <row r="116" customFormat="false" ht="15" hidden="false" customHeight="true" outlineLevel="0" collapsed="false">
      <c r="A116" s="96"/>
      <c r="B116" s="96"/>
      <c r="C116" s="96"/>
      <c r="D116" s="96" t="n">
        <v>111</v>
      </c>
      <c r="E116" s="96"/>
      <c r="F116" s="96"/>
      <c r="G116" s="96"/>
      <c r="H116" s="159"/>
      <c r="I116" s="160"/>
      <c r="J116" s="96" t="s">
        <v>116</v>
      </c>
      <c r="K116" s="195" t="str">
        <f aca="false">IF(H116="كم",320,IF(H116="نص كم",300,""))</f>
        <v/>
      </c>
      <c r="L116" s="96"/>
      <c r="M116" s="196" t="str">
        <f aca="false">IF(OR(L116="",K116=""),"",L116*K116)</f>
        <v/>
      </c>
      <c r="N116" s="96"/>
      <c r="O116" s="96"/>
      <c r="P116" s="197"/>
    </row>
    <row r="117" customFormat="false" ht="15" hidden="false" customHeight="true" outlineLevel="0" collapsed="false">
      <c r="A117" s="144"/>
      <c r="B117" s="144"/>
      <c r="C117" s="144"/>
      <c r="D117" s="144" t="n">
        <v>112</v>
      </c>
      <c r="E117" s="144"/>
      <c r="F117" s="144"/>
      <c r="G117" s="144"/>
      <c r="H117" s="159"/>
      <c r="I117" s="160"/>
      <c r="J117" s="144" t="s">
        <v>116</v>
      </c>
      <c r="K117" s="198" t="str">
        <f aca="false">IF(H117="كم",320,IF(H117="نص كم",300,""))</f>
        <v/>
      </c>
      <c r="L117" s="144"/>
      <c r="M117" s="199" t="str">
        <f aca="false">IF(OR(L117="",K117=""),"",L117*K117)</f>
        <v/>
      </c>
      <c r="N117" s="144"/>
      <c r="O117" s="144"/>
      <c r="P117" s="200"/>
    </row>
    <row r="118" customFormat="false" ht="15" hidden="false" customHeight="true" outlineLevel="0" collapsed="false">
      <c r="A118" s="96"/>
      <c r="B118" s="96"/>
      <c r="C118" s="96"/>
      <c r="D118" s="96" t="n">
        <v>113</v>
      </c>
      <c r="E118" s="96"/>
      <c r="F118" s="96"/>
      <c r="G118" s="96"/>
      <c r="H118" s="159"/>
      <c r="I118" s="160"/>
      <c r="J118" s="96" t="s">
        <v>116</v>
      </c>
      <c r="K118" s="195" t="str">
        <f aca="false">IF(H118="كم",320,IF(H118="نص كم",300,""))</f>
        <v/>
      </c>
      <c r="L118" s="96"/>
      <c r="M118" s="196" t="str">
        <f aca="false">IF(OR(L118="",K118=""),"",L118*K118)</f>
        <v/>
      </c>
      <c r="N118" s="96"/>
      <c r="O118" s="96"/>
      <c r="P118" s="197"/>
    </row>
    <row r="119" customFormat="false" ht="15" hidden="false" customHeight="true" outlineLevel="0" collapsed="false">
      <c r="A119" s="144"/>
      <c r="B119" s="144"/>
      <c r="C119" s="144"/>
      <c r="D119" s="144" t="n">
        <v>114</v>
      </c>
      <c r="E119" s="144"/>
      <c r="F119" s="144"/>
      <c r="G119" s="144"/>
      <c r="H119" s="159"/>
      <c r="I119" s="160"/>
      <c r="J119" s="144" t="s">
        <v>116</v>
      </c>
      <c r="K119" s="198" t="str">
        <f aca="false">IF(H119="كم",320,IF(H119="نص كم",300,""))</f>
        <v/>
      </c>
      <c r="L119" s="144"/>
      <c r="M119" s="199" t="str">
        <f aca="false">IF(OR(L119="",K119=""),"",L119*K119)</f>
        <v/>
      </c>
      <c r="N119" s="144"/>
      <c r="O119" s="144"/>
      <c r="P119" s="200"/>
    </row>
    <row r="120" customFormat="false" ht="15" hidden="false" customHeight="true" outlineLevel="0" collapsed="false">
      <c r="A120" s="96"/>
      <c r="B120" s="96"/>
      <c r="C120" s="96"/>
      <c r="D120" s="96" t="n">
        <v>115</v>
      </c>
      <c r="E120" s="96"/>
      <c r="F120" s="96"/>
      <c r="G120" s="96"/>
      <c r="H120" s="159"/>
      <c r="I120" s="160"/>
      <c r="J120" s="96" t="s">
        <v>116</v>
      </c>
      <c r="K120" s="195" t="str">
        <f aca="false">IF(H120="كم",320,IF(H120="نص كم",300,""))</f>
        <v/>
      </c>
      <c r="L120" s="96"/>
      <c r="M120" s="196" t="str">
        <f aca="false">IF(OR(L120="",K120=""),"",L120*K120)</f>
        <v/>
      </c>
      <c r="N120" s="96"/>
      <c r="O120" s="96"/>
      <c r="P120" s="197"/>
    </row>
    <row r="121" customFormat="false" ht="15" hidden="false" customHeight="true" outlineLevel="0" collapsed="false">
      <c r="A121" s="144"/>
      <c r="B121" s="144"/>
      <c r="C121" s="144"/>
      <c r="D121" s="144" t="n">
        <v>116</v>
      </c>
      <c r="E121" s="144"/>
      <c r="F121" s="144"/>
      <c r="G121" s="144"/>
      <c r="H121" s="159"/>
      <c r="I121" s="160"/>
      <c r="J121" s="144" t="s">
        <v>116</v>
      </c>
      <c r="K121" s="198" t="str">
        <f aca="false">IF(H121="كم",320,IF(H121="نص كم",300,""))</f>
        <v/>
      </c>
      <c r="L121" s="144"/>
      <c r="M121" s="199" t="str">
        <f aca="false">IF(OR(L121="",K121=""),"",L121*K121)</f>
        <v/>
      </c>
      <c r="N121" s="144"/>
      <c r="O121" s="144"/>
      <c r="P121" s="200"/>
    </row>
    <row r="122" customFormat="false" ht="15" hidden="false" customHeight="true" outlineLevel="0" collapsed="false">
      <c r="A122" s="96"/>
      <c r="B122" s="96"/>
      <c r="C122" s="96"/>
      <c r="D122" s="96" t="n">
        <v>117</v>
      </c>
      <c r="E122" s="96"/>
      <c r="F122" s="96"/>
      <c r="G122" s="96"/>
      <c r="H122" s="159"/>
      <c r="I122" s="160"/>
      <c r="J122" s="96" t="s">
        <v>116</v>
      </c>
      <c r="K122" s="195" t="str">
        <f aca="false">IF(H122="كم",320,IF(H122="نص كم",300,""))</f>
        <v/>
      </c>
      <c r="L122" s="96"/>
      <c r="M122" s="196" t="str">
        <f aca="false">IF(OR(L122="",K122=""),"",L122*K122)</f>
        <v/>
      </c>
      <c r="N122" s="96"/>
      <c r="O122" s="96"/>
      <c r="P122" s="197"/>
    </row>
    <row r="123" customFormat="false" ht="15" hidden="false" customHeight="true" outlineLevel="0" collapsed="false">
      <c r="A123" s="144"/>
      <c r="B123" s="144"/>
      <c r="C123" s="144"/>
      <c r="D123" s="144" t="n">
        <v>118</v>
      </c>
      <c r="E123" s="144"/>
      <c r="F123" s="144"/>
      <c r="G123" s="144"/>
      <c r="H123" s="159"/>
      <c r="I123" s="160"/>
      <c r="J123" s="144" t="s">
        <v>116</v>
      </c>
      <c r="K123" s="198" t="str">
        <f aca="false">IF(H123="كم",320,IF(H123="نص كم",300,""))</f>
        <v/>
      </c>
      <c r="L123" s="144"/>
      <c r="M123" s="199" t="str">
        <f aca="false">IF(OR(L123="",K123=""),"",L123*K123)</f>
        <v/>
      </c>
      <c r="N123" s="144"/>
      <c r="O123" s="144"/>
      <c r="P123" s="200"/>
    </row>
    <row r="124" customFormat="false" ht="15" hidden="false" customHeight="true" outlineLevel="0" collapsed="false">
      <c r="A124" s="96"/>
      <c r="B124" s="96"/>
      <c r="C124" s="96"/>
      <c r="D124" s="96" t="n">
        <v>119</v>
      </c>
      <c r="E124" s="96"/>
      <c r="F124" s="96"/>
      <c r="G124" s="96"/>
      <c r="H124" s="159"/>
      <c r="I124" s="160"/>
      <c r="J124" s="96" t="s">
        <v>116</v>
      </c>
      <c r="K124" s="195" t="str">
        <f aca="false">IF(H124="كم",320,IF(H124="نص كم",300,""))</f>
        <v/>
      </c>
      <c r="L124" s="96"/>
      <c r="M124" s="196" t="str">
        <f aca="false">IF(OR(L124="",K124=""),"",L124*K124)</f>
        <v/>
      </c>
      <c r="N124" s="96"/>
      <c r="O124" s="96"/>
      <c r="P124" s="197"/>
    </row>
    <row r="125" customFormat="false" ht="15" hidden="false" customHeight="true" outlineLevel="0" collapsed="false">
      <c r="A125" s="144"/>
      <c r="B125" s="144"/>
      <c r="C125" s="144"/>
      <c r="D125" s="144" t="n">
        <v>120</v>
      </c>
      <c r="E125" s="144"/>
      <c r="F125" s="144"/>
      <c r="G125" s="144"/>
      <c r="H125" s="159"/>
      <c r="I125" s="160"/>
      <c r="J125" s="144" t="s">
        <v>116</v>
      </c>
      <c r="K125" s="198" t="str">
        <f aca="false">IF(H125="كم",320,IF(H125="نص كم",300,""))</f>
        <v/>
      </c>
      <c r="L125" s="144"/>
      <c r="M125" s="199" t="str">
        <f aca="false">IF(OR(L125="",K125=""),"",L125*K125)</f>
        <v/>
      </c>
      <c r="N125" s="144"/>
      <c r="O125" s="144"/>
      <c r="P125" s="200"/>
    </row>
    <row r="126" customFormat="false" ht="15" hidden="false" customHeight="true" outlineLevel="0" collapsed="false">
      <c r="A126" s="96"/>
      <c r="B126" s="96"/>
      <c r="C126" s="96"/>
      <c r="D126" s="96" t="n">
        <v>121</v>
      </c>
      <c r="E126" s="96"/>
      <c r="F126" s="96"/>
      <c r="G126" s="96"/>
      <c r="H126" s="159"/>
      <c r="I126" s="160"/>
      <c r="J126" s="96" t="s">
        <v>116</v>
      </c>
      <c r="K126" s="195" t="str">
        <f aca="false">IF(H126="كم",320,IF(H126="نص كم",300,""))</f>
        <v/>
      </c>
      <c r="L126" s="96"/>
      <c r="M126" s="196" t="str">
        <f aca="false">IF(OR(L126="",K126=""),"",L126*K126)</f>
        <v/>
      </c>
      <c r="N126" s="96"/>
      <c r="O126" s="96"/>
      <c r="P126" s="197"/>
    </row>
    <row r="127" customFormat="false" ht="15" hidden="false" customHeight="true" outlineLevel="0" collapsed="false">
      <c r="A127" s="144"/>
      <c r="B127" s="144"/>
      <c r="C127" s="144"/>
      <c r="D127" s="144" t="n">
        <v>122</v>
      </c>
      <c r="E127" s="144"/>
      <c r="F127" s="144"/>
      <c r="G127" s="144"/>
      <c r="H127" s="159"/>
      <c r="I127" s="160"/>
      <c r="J127" s="144" t="s">
        <v>116</v>
      </c>
      <c r="K127" s="198" t="str">
        <f aca="false">IF(H127="كم",320,IF(H127="نص كم",300,""))</f>
        <v/>
      </c>
      <c r="L127" s="144"/>
      <c r="M127" s="199" t="str">
        <f aca="false">IF(OR(L127="",K127=""),"",L127*K127)</f>
        <v/>
      </c>
      <c r="N127" s="144"/>
      <c r="O127" s="144"/>
      <c r="P127" s="200"/>
    </row>
    <row r="128" customFormat="false" ht="15" hidden="false" customHeight="true" outlineLevel="0" collapsed="false">
      <c r="A128" s="96"/>
      <c r="B128" s="96"/>
      <c r="C128" s="96"/>
      <c r="D128" s="96" t="n">
        <v>123</v>
      </c>
      <c r="E128" s="96"/>
      <c r="F128" s="96"/>
      <c r="G128" s="96"/>
      <c r="H128" s="159"/>
      <c r="I128" s="160"/>
      <c r="J128" s="96" t="s">
        <v>116</v>
      </c>
      <c r="K128" s="195" t="str">
        <f aca="false">IF(H128="كم",320,IF(H128="نص كم",300,""))</f>
        <v/>
      </c>
      <c r="L128" s="96"/>
      <c r="M128" s="196" t="str">
        <f aca="false">IF(OR(L128="",K128=""),"",L128*K128)</f>
        <v/>
      </c>
      <c r="N128" s="96"/>
      <c r="O128" s="96"/>
      <c r="P128" s="197"/>
    </row>
    <row r="129" customFormat="false" ht="15" hidden="false" customHeight="true" outlineLevel="0" collapsed="false">
      <c r="A129" s="144"/>
      <c r="B129" s="144"/>
      <c r="C129" s="144"/>
      <c r="D129" s="144" t="n">
        <v>124</v>
      </c>
      <c r="E129" s="144"/>
      <c r="F129" s="144"/>
      <c r="G129" s="144"/>
      <c r="H129" s="159"/>
      <c r="I129" s="160"/>
      <c r="J129" s="144" t="s">
        <v>116</v>
      </c>
      <c r="K129" s="198" t="str">
        <f aca="false">IF(H129="كم",320,IF(H129="نص كم",300,""))</f>
        <v/>
      </c>
      <c r="L129" s="144"/>
      <c r="M129" s="199" t="str">
        <f aca="false">IF(OR(L129="",K129=""),"",L129*K129)</f>
        <v/>
      </c>
      <c r="N129" s="144"/>
      <c r="O129" s="144"/>
      <c r="P129" s="200"/>
    </row>
    <row r="130" customFormat="false" ht="15" hidden="false" customHeight="true" outlineLevel="0" collapsed="false">
      <c r="A130" s="96"/>
      <c r="B130" s="96"/>
      <c r="C130" s="96"/>
      <c r="D130" s="96" t="n">
        <v>125</v>
      </c>
      <c r="E130" s="96"/>
      <c r="F130" s="96"/>
      <c r="G130" s="96"/>
      <c r="H130" s="159"/>
      <c r="I130" s="160"/>
      <c r="J130" s="96" t="s">
        <v>116</v>
      </c>
      <c r="K130" s="195" t="str">
        <f aca="false">IF(H130="كم",320,IF(H130="نص كم",300,""))</f>
        <v/>
      </c>
      <c r="L130" s="96"/>
      <c r="M130" s="196" t="str">
        <f aca="false">IF(OR(L130="",K130=""),"",L130*K130)</f>
        <v/>
      </c>
      <c r="N130" s="96"/>
      <c r="O130" s="96"/>
      <c r="P130" s="197"/>
    </row>
    <row r="131" customFormat="false" ht="15" hidden="false" customHeight="true" outlineLevel="0" collapsed="false">
      <c r="A131" s="144"/>
      <c r="B131" s="144"/>
      <c r="C131" s="144"/>
      <c r="D131" s="144" t="n">
        <v>126</v>
      </c>
      <c r="E131" s="144"/>
      <c r="F131" s="144"/>
      <c r="G131" s="144"/>
      <c r="H131" s="159"/>
      <c r="I131" s="160"/>
      <c r="J131" s="144" t="s">
        <v>116</v>
      </c>
      <c r="K131" s="198" t="str">
        <f aca="false">IF(H131="كم",320,IF(H131="نص كم",300,""))</f>
        <v/>
      </c>
      <c r="L131" s="144"/>
      <c r="M131" s="199" t="str">
        <f aca="false">IF(OR(L131="",K131=""),"",L131*K131)</f>
        <v/>
      </c>
      <c r="N131" s="144"/>
      <c r="O131" s="144"/>
      <c r="P131" s="200"/>
    </row>
    <row r="132" customFormat="false" ht="15" hidden="false" customHeight="true" outlineLevel="0" collapsed="false">
      <c r="A132" s="96"/>
      <c r="B132" s="96"/>
      <c r="C132" s="96"/>
      <c r="D132" s="96" t="n">
        <v>127</v>
      </c>
      <c r="E132" s="96"/>
      <c r="F132" s="96"/>
      <c r="G132" s="96"/>
      <c r="H132" s="159"/>
      <c r="I132" s="160"/>
      <c r="J132" s="96" t="s">
        <v>116</v>
      </c>
      <c r="K132" s="195" t="str">
        <f aca="false">IF(H132="كم",320,IF(H132="نص كم",300,""))</f>
        <v/>
      </c>
      <c r="L132" s="96"/>
      <c r="M132" s="196" t="str">
        <f aca="false">IF(OR(L132="",K132=""),"",L132*K132)</f>
        <v/>
      </c>
      <c r="N132" s="96"/>
      <c r="O132" s="96"/>
      <c r="P132" s="197"/>
    </row>
    <row r="133" customFormat="false" ht="15" hidden="false" customHeight="true" outlineLevel="0" collapsed="false">
      <c r="A133" s="144"/>
      <c r="B133" s="144"/>
      <c r="C133" s="144"/>
      <c r="D133" s="144" t="n">
        <v>128</v>
      </c>
      <c r="E133" s="144"/>
      <c r="F133" s="144"/>
      <c r="G133" s="144"/>
      <c r="H133" s="159"/>
      <c r="I133" s="160"/>
      <c r="J133" s="144" t="s">
        <v>116</v>
      </c>
      <c r="K133" s="198" t="str">
        <f aca="false">IF(H133="كم",320,IF(H133="نص كم",300,""))</f>
        <v/>
      </c>
      <c r="L133" s="144"/>
      <c r="M133" s="199" t="str">
        <f aca="false">IF(OR(L133="",K133=""),"",L133*K133)</f>
        <v/>
      </c>
      <c r="N133" s="144"/>
      <c r="O133" s="144"/>
      <c r="P133" s="200"/>
    </row>
    <row r="134" customFormat="false" ht="15" hidden="false" customHeight="true" outlineLevel="0" collapsed="false">
      <c r="A134" s="96"/>
      <c r="B134" s="96"/>
      <c r="C134" s="96"/>
      <c r="D134" s="96" t="n">
        <v>129</v>
      </c>
      <c r="E134" s="96"/>
      <c r="F134" s="96"/>
      <c r="G134" s="96"/>
      <c r="H134" s="159"/>
      <c r="I134" s="160"/>
      <c r="J134" s="96" t="s">
        <v>116</v>
      </c>
      <c r="K134" s="195" t="str">
        <f aca="false">IF(H134="كم",320,IF(H134="نص كم",300,""))</f>
        <v/>
      </c>
      <c r="L134" s="96"/>
      <c r="M134" s="196" t="str">
        <f aca="false">IF(OR(L134="",K134=""),"",L134*K134)</f>
        <v/>
      </c>
      <c r="N134" s="96"/>
      <c r="O134" s="96"/>
      <c r="P134" s="197"/>
    </row>
    <row r="135" customFormat="false" ht="15" hidden="false" customHeight="true" outlineLevel="0" collapsed="false">
      <c r="A135" s="144"/>
      <c r="B135" s="144"/>
      <c r="C135" s="144"/>
      <c r="D135" s="144" t="n">
        <v>130</v>
      </c>
      <c r="E135" s="144"/>
      <c r="F135" s="144"/>
      <c r="G135" s="144"/>
      <c r="H135" s="159"/>
      <c r="I135" s="160"/>
      <c r="J135" s="144" t="s">
        <v>116</v>
      </c>
      <c r="K135" s="198" t="str">
        <f aca="false">IF(H135="كم",320,IF(H135="نص كم",300,""))</f>
        <v/>
      </c>
      <c r="L135" s="144"/>
      <c r="M135" s="199" t="str">
        <f aca="false">IF(OR(L135="",K135=""),"",L135*K135)</f>
        <v/>
      </c>
      <c r="N135" s="144"/>
      <c r="O135" s="144"/>
      <c r="P135" s="200"/>
    </row>
    <row r="136" customFormat="false" ht="15" hidden="false" customHeight="true" outlineLevel="0" collapsed="false">
      <c r="A136" s="96"/>
      <c r="B136" s="96"/>
      <c r="C136" s="96"/>
      <c r="D136" s="96" t="n">
        <v>131</v>
      </c>
      <c r="E136" s="96"/>
      <c r="F136" s="96"/>
      <c r="G136" s="96"/>
      <c r="H136" s="159"/>
      <c r="I136" s="160"/>
      <c r="J136" s="96" t="s">
        <v>116</v>
      </c>
      <c r="K136" s="195" t="str">
        <f aca="false">IF(H136="كم",320,IF(H136="نص كم",300,""))</f>
        <v/>
      </c>
      <c r="L136" s="96"/>
      <c r="M136" s="196" t="str">
        <f aca="false">IF(OR(L136="",K136=""),"",L136*K136)</f>
        <v/>
      </c>
      <c r="N136" s="96"/>
      <c r="O136" s="96"/>
      <c r="P136" s="197"/>
    </row>
    <row r="137" customFormat="false" ht="15" hidden="false" customHeight="true" outlineLevel="0" collapsed="false">
      <c r="A137" s="144"/>
      <c r="B137" s="144"/>
      <c r="C137" s="144"/>
      <c r="D137" s="144" t="n">
        <v>132</v>
      </c>
      <c r="E137" s="144"/>
      <c r="F137" s="144"/>
      <c r="G137" s="144"/>
      <c r="H137" s="159"/>
      <c r="I137" s="160"/>
      <c r="J137" s="144" t="s">
        <v>116</v>
      </c>
      <c r="K137" s="198" t="str">
        <f aca="false">IF(H137="كم",320,IF(H137="نص كم",300,""))</f>
        <v/>
      </c>
      <c r="L137" s="144"/>
      <c r="M137" s="199" t="str">
        <f aca="false">IF(OR(L137="",K137=""),"",L137*K137)</f>
        <v/>
      </c>
      <c r="N137" s="144"/>
      <c r="O137" s="144"/>
      <c r="P137" s="200"/>
    </row>
    <row r="138" customFormat="false" ht="15" hidden="false" customHeight="true" outlineLevel="0" collapsed="false">
      <c r="A138" s="96"/>
      <c r="B138" s="96"/>
      <c r="C138" s="96"/>
      <c r="D138" s="96" t="n">
        <v>133</v>
      </c>
      <c r="E138" s="96"/>
      <c r="F138" s="96"/>
      <c r="G138" s="96"/>
      <c r="H138" s="159"/>
      <c r="I138" s="160"/>
      <c r="J138" s="96" t="s">
        <v>116</v>
      </c>
      <c r="K138" s="195" t="str">
        <f aca="false">IF(H138="كم",320,IF(H138="نص كم",300,""))</f>
        <v/>
      </c>
      <c r="L138" s="96"/>
      <c r="M138" s="196" t="str">
        <f aca="false">IF(OR(L138="",K138=""),"",L138*K138)</f>
        <v/>
      </c>
      <c r="N138" s="96"/>
      <c r="O138" s="96"/>
      <c r="P138" s="197"/>
    </row>
    <row r="139" customFormat="false" ht="15" hidden="false" customHeight="true" outlineLevel="0" collapsed="false">
      <c r="A139" s="144"/>
      <c r="B139" s="144"/>
      <c r="C139" s="144"/>
      <c r="D139" s="144" t="n">
        <v>134</v>
      </c>
      <c r="E139" s="144"/>
      <c r="F139" s="144"/>
      <c r="G139" s="144"/>
      <c r="H139" s="159"/>
      <c r="I139" s="160"/>
      <c r="J139" s="144" t="s">
        <v>116</v>
      </c>
      <c r="K139" s="198" t="str">
        <f aca="false">IF(H139="كم",320,IF(H139="نص كم",300,""))</f>
        <v/>
      </c>
      <c r="L139" s="144"/>
      <c r="M139" s="199" t="str">
        <f aca="false">IF(OR(L139="",K139=""),"",L139*K139)</f>
        <v/>
      </c>
      <c r="N139" s="144"/>
      <c r="O139" s="144"/>
      <c r="P139" s="200"/>
    </row>
    <row r="140" customFormat="false" ht="15" hidden="false" customHeight="true" outlineLevel="0" collapsed="false">
      <c r="A140" s="96"/>
      <c r="B140" s="96"/>
      <c r="C140" s="96"/>
      <c r="D140" s="96" t="n">
        <v>135</v>
      </c>
      <c r="E140" s="96"/>
      <c r="F140" s="96"/>
      <c r="G140" s="96"/>
      <c r="H140" s="159"/>
      <c r="I140" s="160"/>
      <c r="J140" s="96" t="s">
        <v>116</v>
      </c>
      <c r="K140" s="195" t="str">
        <f aca="false">IF(H140="كم",320,IF(H140="نص كم",300,""))</f>
        <v/>
      </c>
      <c r="L140" s="96"/>
      <c r="M140" s="196" t="str">
        <f aca="false">IF(OR(L140="",K140=""),"",L140*K140)</f>
        <v/>
      </c>
      <c r="N140" s="96"/>
      <c r="O140" s="96"/>
      <c r="P140" s="197"/>
    </row>
    <row r="141" customFormat="false" ht="15" hidden="false" customHeight="true" outlineLevel="0" collapsed="false">
      <c r="A141" s="144"/>
      <c r="B141" s="144"/>
      <c r="C141" s="144"/>
      <c r="D141" s="144" t="n">
        <v>136</v>
      </c>
      <c r="E141" s="144"/>
      <c r="F141" s="144"/>
      <c r="G141" s="144"/>
      <c r="H141" s="159"/>
      <c r="I141" s="160"/>
      <c r="J141" s="144" t="s">
        <v>116</v>
      </c>
      <c r="K141" s="198" t="str">
        <f aca="false">IF(H141="كم",320,IF(H141="نص كم",300,""))</f>
        <v/>
      </c>
      <c r="L141" s="144"/>
      <c r="M141" s="199" t="str">
        <f aca="false">IF(OR(L141="",K141=""),"",L141*K141)</f>
        <v/>
      </c>
      <c r="N141" s="144"/>
      <c r="O141" s="144"/>
      <c r="P141" s="200"/>
    </row>
    <row r="142" customFormat="false" ht="15" hidden="false" customHeight="true" outlineLevel="0" collapsed="false">
      <c r="A142" s="96"/>
      <c r="B142" s="96"/>
      <c r="C142" s="96"/>
      <c r="D142" s="96" t="n">
        <v>137</v>
      </c>
      <c r="E142" s="96"/>
      <c r="F142" s="96"/>
      <c r="G142" s="96"/>
      <c r="H142" s="159"/>
      <c r="I142" s="160"/>
      <c r="J142" s="96" t="s">
        <v>116</v>
      </c>
      <c r="K142" s="195" t="str">
        <f aca="false">IF(H142="كم",320,IF(H142="نص كم",300,""))</f>
        <v/>
      </c>
      <c r="L142" s="96"/>
      <c r="M142" s="196" t="str">
        <f aca="false">IF(OR(L142="",K142=""),"",L142*K142)</f>
        <v/>
      </c>
      <c r="N142" s="96"/>
      <c r="O142" s="96"/>
      <c r="P142" s="197"/>
    </row>
    <row r="143" customFormat="false" ht="15" hidden="false" customHeight="true" outlineLevel="0" collapsed="false">
      <c r="A143" s="144"/>
      <c r="B143" s="144"/>
      <c r="C143" s="144"/>
      <c r="D143" s="144" t="n">
        <v>138</v>
      </c>
      <c r="E143" s="144"/>
      <c r="F143" s="144"/>
      <c r="G143" s="144"/>
      <c r="H143" s="159"/>
      <c r="I143" s="160"/>
      <c r="J143" s="144" t="s">
        <v>116</v>
      </c>
      <c r="K143" s="198" t="str">
        <f aca="false">IF(H143="كم",320,IF(H143="نص كم",300,""))</f>
        <v/>
      </c>
      <c r="L143" s="144"/>
      <c r="M143" s="199" t="str">
        <f aca="false">IF(OR(L143="",K143=""),"",L143*K143)</f>
        <v/>
      </c>
      <c r="N143" s="144"/>
      <c r="O143" s="144"/>
      <c r="P143" s="200"/>
    </row>
    <row r="144" customFormat="false" ht="15" hidden="false" customHeight="true" outlineLevel="0" collapsed="false">
      <c r="A144" s="96"/>
      <c r="B144" s="96"/>
      <c r="C144" s="96"/>
      <c r="D144" s="96" t="n">
        <v>139</v>
      </c>
      <c r="E144" s="96"/>
      <c r="F144" s="96"/>
      <c r="G144" s="96"/>
      <c r="H144" s="159"/>
      <c r="I144" s="160"/>
      <c r="J144" s="96" t="s">
        <v>116</v>
      </c>
      <c r="K144" s="195" t="str">
        <f aca="false">IF(H144="كم",320,IF(H144="نص كم",300,""))</f>
        <v/>
      </c>
      <c r="L144" s="96"/>
      <c r="M144" s="196" t="str">
        <f aca="false">IF(OR(L144="",K144=""),"",L144*K144)</f>
        <v/>
      </c>
      <c r="N144" s="96"/>
      <c r="O144" s="96"/>
      <c r="P144" s="197"/>
    </row>
    <row r="145" customFormat="false" ht="15" hidden="false" customHeight="true" outlineLevel="0" collapsed="false">
      <c r="A145" s="144"/>
      <c r="B145" s="144"/>
      <c r="C145" s="144"/>
      <c r="D145" s="144" t="n">
        <v>140</v>
      </c>
      <c r="E145" s="144"/>
      <c r="F145" s="144"/>
      <c r="G145" s="144"/>
      <c r="H145" s="159"/>
      <c r="I145" s="160"/>
      <c r="J145" s="144" t="s">
        <v>116</v>
      </c>
      <c r="K145" s="198" t="str">
        <f aca="false">IF(H145="كم",320,IF(H145="نص كم",300,""))</f>
        <v/>
      </c>
      <c r="L145" s="144"/>
      <c r="M145" s="199" t="str">
        <f aca="false">IF(OR(L145="",K145=""),"",L145*K145)</f>
        <v/>
      </c>
      <c r="N145" s="144"/>
      <c r="O145" s="144"/>
      <c r="P145" s="200"/>
    </row>
    <row r="146" customFormat="false" ht="15" hidden="false" customHeight="true" outlineLevel="0" collapsed="false">
      <c r="A146" s="96"/>
      <c r="B146" s="96"/>
      <c r="C146" s="96"/>
      <c r="D146" s="96" t="n">
        <v>141</v>
      </c>
      <c r="E146" s="96"/>
      <c r="F146" s="96"/>
      <c r="G146" s="96"/>
      <c r="H146" s="159"/>
      <c r="I146" s="160"/>
      <c r="J146" s="96" t="s">
        <v>116</v>
      </c>
      <c r="K146" s="195" t="str">
        <f aca="false">IF(H146="كم",320,IF(H146="نص كم",300,""))</f>
        <v/>
      </c>
      <c r="L146" s="96"/>
      <c r="M146" s="196" t="str">
        <f aca="false">IF(OR(L146="",K146=""),"",L146*K146)</f>
        <v/>
      </c>
      <c r="N146" s="96"/>
      <c r="O146" s="96"/>
      <c r="P146" s="197"/>
    </row>
    <row r="147" customFormat="false" ht="15" hidden="false" customHeight="true" outlineLevel="0" collapsed="false">
      <c r="A147" s="144"/>
      <c r="B147" s="144"/>
      <c r="C147" s="144"/>
      <c r="D147" s="144" t="n">
        <v>142</v>
      </c>
      <c r="E147" s="144"/>
      <c r="F147" s="144"/>
      <c r="G147" s="144"/>
      <c r="H147" s="159"/>
      <c r="I147" s="160"/>
      <c r="J147" s="144" t="s">
        <v>116</v>
      </c>
      <c r="K147" s="198" t="str">
        <f aca="false">IF(H147="كم",320,IF(H147="نص كم",300,""))</f>
        <v/>
      </c>
      <c r="L147" s="144"/>
      <c r="M147" s="199" t="str">
        <f aca="false">IF(OR(L147="",K147=""),"",L147*K147)</f>
        <v/>
      </c>
      <c r="N147" s="144"/>
      <c r="O147" s="144"/>
      <c r="P147" s="200"/>
    </row>
    <row r="148" customFormat="false" ht="15" hidden="false" customHeight="true" outlineLevel="0" collapsed="false">
      <c r="A148" s="96"/>
      <c r="B148" s="96"/>
      <c r="C148" s="96"/>
      <c r="D148" s="96" t="n">
        <v>143</v>
      </c>
      <c r="E148" s="96"/>
      <c r="F148" s="96"/>
      <c r="G148" s="96"/>
      <c r="H148" s="159"/>
      <c r="I148" s="160"/>
      <c r="J148" s="96" t="s">
        <v>116</v>
      </c>
      <c r="K148" s="195" t="str">
        <f aca="false">IF(H148="كم",320,IF(H148="نص كم",300,""))</f>
        <v/>
      </c>
      <c r="L148" s="96"/>
      <c r="M148" s="196" t="str">
        <f aca="false">IF(OR(L148="",K148=""),"",L148*K148)</f>
        <v/>
      </c>
      <c r="N148" s="96"/>
      <c r="O148" s="96"/>
      <c r="P148" s="197"/>
    </row>
    <row r="149" customFormat="false" ht="15" hidden="false" customHeight="true" outlineLevel="0" collapsed="false">
      <c r="A149" s="144"/>
      <c r="B149" s="144"/>
      <c r="C149" s="144"/>
      <c r="D149" s="144" t="n">
        <v>144</v>
      </c>
      <c r="E149" s="144"/>
      <c r="F149" s="144"/>
      <c r="G149" s="144"/>
      <c r="H149" s="159"/>
      <c r="I149" s="160"/>
      <c r="J149" s="144" t="s">
        <v>116</v>
      </c>
      <c r="K149" s="198" t="str">
        <f aca="false">IF(H149="كم",320,IF(H149="نص كم",300,""))</f>
        <v/>
      </c>
      <c r="L149" s="144"/>
      <c r="M149" s="199" t="str">
        <f aca="false">IF(OR(L149="",K149=""),"",L149*K149)</f>
        <v/>
      </c>
      <c r="N149" s="144"/>
      <c r="O149" s="144"/>
      <c r="P149" s="200"/>
    </row>
    <row r="150" customFormat="false" ht="15" hidden="false" customHeight="true" outlineLevel="0" collapsed="false">
      <c r="A150" s="96"/>
      <c r="B150" s="96"/>
      <c r="C150" s="96"/>
      <c r="D150" s="96" t="n">
        <v>145</v>
      </c>
      <c r="E150" s="96"/>
      <c r="F150" s="96"/>
      <c r="G150" s="96"/>
      <c r="H150" s="159"/>
      <c r="I150" s="160"/>
      <c r="J150" s="96" t="s">
        <v>116</v>
      </c>
      <c r="K150" s="195" t="str">
        <f aca="false">IF(H150="كم",320,IF(H150="نص كم",300,""))</f>
        <v/>
      </c>
      <c r="L150" s="96"/>
      <c r="M150" s="196" t="str">
        <f aca="false">IF(OR(L150="",K150=""),"",L150*K150)</f>
        <v/>
      </c>
      <c r="N150" s="96"/>
      <c r="O150" s="96"/>
      <c r="P150" s="197"/>
    </row>
    <row r="151" customFormat="false" ht="15" hidden="false" customHeight="true" outlineLevel="0" collapsed="false">
      <c r="A151" s="144"/>
      <c r="B151" s="144"/>
      <c r="C151" s="144"/>
      <c r="D151" s="144" t="n">
        <v>146</v>
      </c>
      <c r="E151" s="144"/>
      <c r="F151" s="144"/>
      <c r="G151" s="144"/>
      <c r="H151" s="159"/>
      <c r="I151" s="160"/>
      <c r="J151" s="144" t="s">
        <v>116</v>
      </c>
      <c r="K151" s="198" t="str">
        <f aca="false">IF(H151="كم",320,IF(H151="نص كم",300,""))</f>
        <v/>
      </c>
      <c r="L151" s="144"/>
      <c r="M151" s="199" t="str">
        <f aca="false">IF(OR(L151="",K151=""),"",L151*K151)</f>
        <v/>
      </c>
      <c r="N151" s="144"/>
      <c r="O151" s="144"/>
      <c r="P151" s="200"/>
    </row>
    <row r="152" customFormat="false" ht="15" hidden="false" customHeight="true" outlineLevel="0" collapsed="false">
      <c r="A152" s="96"/>
      <c r="B152" s="96"/>
      <c r="C152" s="96"/>
      <c r="D152" s="96" t="n">
        <v>147</v>
      </c>
      <c r="E152" s="96"/>
      <c r="F152" s="96"/>
      <c r="G152" s="96"/>
      <c r="H152" s="159"/>
      <c r="I152" s="160"/>
      <c r="J152" s="96" t="s">
        <v>116</v>
      </c>
      <c r="K152" s="195" t="str">
        <f aca="false">IF(H152="كم",320,IF(H152="نص كم",300,""))</f>
        <v/>
      </c>
      <c r="L152" s="96"/>
      <c r="M152" s="196" t="str">
        <f aca="false">IF(OR(L152="",K152=""),"",L152*K152)</f>
        <v/>
      </c>
      <c r="N152" s="96"/>
      <c r="O152" s="96"/>
      <c r="P152" s="197"/>
    </row>
    <row r="153" customFormat="false" ht="15" hidden="false" customHeight="true" outlineLevel="0" collapsed="false">
      <c r="A153" s="144"/>
      <c r="B153" s="144"/>
      <c r="C153" s="144"/>
      <c r="D153" s="144" t="n">
        <v>148</v>
      </c>
      <c r="E153" s="144"/>
      <c r="F153" s="144"/>
      <c r="G153" s="144"/>
      <c r="H153" s="159"/>
      <c r="I153" s="160"/>
      <c r="J153" s="144" t="s">
        <v>116</v>
      </c>
      <c r="K153" s="198" t="str">
        <f aca="false">IF(H153="كم",320,IF(H153="نص كم",300,""))</f>
        <v/>
      </c>
      <c r="L153" s="144"/>
      <c r="M153" s="199" t="str">
        <f aca="false">IF(OR(L153="",K153=""),"",L153*K153)</f>
        <v/>
      </c>
      <c r="N153" s="144"/>
      <c r="O153" s="144"/>
      <c r="P153" s="200"/>
    </row>
    <row r="154" customFormat="false" ht="15" hidden="false" customHeight="true" outlineLevel="0" collapsed="false">
      <c r="A154" s="96"/>
      <c r="B154" s="96"/>
      <c r="C154" s="96"/>
      <c r="D154" s="96" t="n">
        <v>149</v>
      </c>
      <c r="E154" s="96"/>
      <c r="F154" s="96"/>
      <c r="G154" s="96"/>
      <c r="H154" s="159"/>
      <c r="I154" s="160"/>
      <c r="J154" s="96" t="s">
        <v>116</v>
      </c>
      <c r="K154" s="195" t="str">
        <f aca="false">IF(H154="كم",320,IF(H154="نص كم",300,""))</f>
        <v/>
      </c>
      <c r="L154" s="96"/>
      <c r="M154" s="196" t="str">
        <f aca="false">IF(OR(L154="",K154=""),"",L154*K154)</f>
        <v/>
      </c>
      <c r="N154" s="96"/>
      <c r="O154" s="96"/>
      <c r="P154" s="197"/>
    </row>
    <row r="155" customFormat="false" ht="15" hidden="false" customHeight="true" outlineLevel="0" collapsed="false">
      <c r="A155" s="144"/>
      <c r="B155" s="144"/>
      <c r="C155" s="144"/>
      <c r="D155" s="144" t="n">
        <v>150</v>
      </c>
      <c r="E155" s="144"/>
      <c r="F155" s="144"/>
      <c r="G155" s="144"/>
      <c r="H155" s="159"/>
      <c r="I155" s="160"/>
      <c r="J155" s="144" t="s">
        <v>116</v>
      </c>
      <c r="K155" s="198" t="str">
        <f aca="false">IF(H155="كم",320,IF(H155="نص كم",300,""))</f>
        <v/>
      </c>
      <c r="L155" s="144"/>
      <c r="M155" s="199" t="str">
        <f aca="false">IF(OR(L155="",K155=""),"",L155*K155)</f>
        <v/>
      </c>
      <c r="N155" s="144"/>
      <c r="O155" s="144"/>
      <c r="P155" s="200"/>
    </row>
    <row r="156" customFormat="false" ht="15" hidden="false" customHeight="true" outlineLevel="0" collapsed="false">
      <c r="A156" s="96"/>
      <c r="B156" s="96"/>
      <c r="C156" s="96"/>
      <c r="D156" s="96" t="n">
        <v>151</v>
      </c>
      <c r="E156" s="96"/>
      <c r="F156" s="96"/>
      <c r="G156" s="96"/>
      <c r="H156" s="159"/>
      <c r="I156" s="160"/>
      <c r="J156" s="96" t="s">
        <v>116</v>
      </c>
      <c r="K156" s="195" t="str">
        <f aca="false">IF(H156="كم",320,IF(H156="نص كم",300,""))</f>
        <v/>
      </c>
      <c r="L156" s="96"/>
      <c r="M156" s="196" t="str">
        <f aca="false">IF(OR(L156="",K156=""),"",L156*K156)</f>
        <v/>
      </c>
      <c r="N156" s="96"/>
      <c r="O156" s="96"/>
      <c r="P156" s="197"/>
    </row>
    <row r="157" customFormat="false" ht="15" hidden="false" customHeight="true" outlineLevel="0" collapsed="false">
      <c r="A157" s="144"/>
      <c r="B157" s="144"/>
      <c r="C157" s="144"/>
      <c r="D157" s="144" t="n">
        <v>152</v>
      </c>
      <c r="E157" s="144"/>
      <c r="F157" s="144"/>
      <c r="G157" s="144"/>
      <c r="H157" s="159"/>
      <c r="I157" s="160"/>
      <c r="J157" s="144" t="s">
        <v>116</v>
      </c>
      <c r="K157" s="198" t="str">
        <f aca="false">IF(H157="كم",320,IF(H157="نص كم",300,""))</f>
        <v/>
      </c>
      <c r="L157" s="144"/>
      <c r="M157" s="199" t="str">
        <f aca="false">IF(OR(L157="",K157=""),"",L157*K157)</f>
        <v/>
      </c>
      <c r="N157" s="144"/>
      <c r="O157" s="144"/>
      <c r="P157" s="200"/>
    </row>
    <row r="158" customFormat="false" ht="15" hidden="false" customHeight="true" outlineLevel="0" collapsed="false">
      <c r="A158" s="96"/>
      <c r="B158" s="96"/>
      <c r="C158" s="96"/>
      <c r="D158" s="96" t="n">
        <v>153</v>
      </c>
      <c r="E158" s="96"/>
      <c r="F158" s="96"/>
      <c r="G158" s="96"/>
      <c r="H158" s="159"/>
      <c r="I158" s="160"/>
      <c r="J158" s="96" t="s">
        <v>116</v>
      </c>
      <c r="K158" s="195" t="str">
        <f aca="false">IF(H158="كم",320,IF(H158="نص كم",300,""))</f>
        <v/>
      </c>
      <c r="L158" s="96"/>
      <c r="M158" s="196" t="str">
        <f aca="false">IF(OR(L158="",K158=""),"",L158*K158)</f>
        <v/>
      </c>
      <c r="N158" s="96"/>
      <c r="O158" s="96"/>
      <c r="P158" s="197"/>
    </row>
    <row r="159" customFormat="false" ht="15" hidden="false" customHeight="true" outlineLevel="0" collapsed="false">
      <c r="A159" s="144"/>
      <c r="B159" s="144"/>
      <c r="C159" s="144"/>
      <c r="D159" s="144" t="n">
        <v>154</v>
      </c>
      <c r="E159" s="144"/>
      <c r="F159" s="144"/>
      <c r="G159" s="144"/>
      <c r="H159" s="159"/>
      <c r="I159" s="160"/>
      <c r="J159" s="144" t="s">
        <v>116</v>
      </c>
      <c r="K159" s="198" t="str">
        <f aca="false">IF(H159="كم",320,IF(H159="نص كم",300,""))</f>
        <v/>
      </c>
      <c r="L159" s="144"/>
      <c r="M159" s="199" t="str">
        <f aca="false">IF(OR(L159="",K159=""),"",L159*K159)</f>
        <v/>
      </c>
      <c r="N159" s="144"/>
      <c r="O159" s="144"/>
      <c r="P159" s="200"/>
    </row>
    <row r="160" customFormat="false" ht="15" hidden="false" customHeight="true" outlineLevel="0" collapsed="false">
      <c r="A160" s="96"/>
      <c r="B160" s="96"/>
      <c r="C160" s="96"/>
      <c r="D160" s="96" t="n">
        <v>155</v>
      </c>
      <c r="E160" s="96"/>
      <c r="F160" s="96"/>
      <c r="G160" s="96"/>
      <c r="H160" s="159"/>
      <c r="I160" s="160"/>
      <c r="J160" s="96" t="s">
        <v>116</v>
      </c>
      <c r="K160" s="195" t="str">
        <f aca="false">IF(H160="كم",320,IF(H160="نص كم",300,""))</f>
        <v/>
      </c>
      <c r="L160" s="96"/>
      <c r="M160" s="196" t="str">
        <f aca="false">IF(OR(L160="",K160=""),"",L160*K160)</f>
        <v/>
      </c>
      <c r="N160" s="96"/>
      <c r="O160" s="96"/>
      <c r="P160" s="197"/>
    </row>
    <row r="161" customFormat="false" ht="15" hidden="false" customHeight="true" outlineLevel="0" collapsed="false">
      <c r="A161" s="144"/>
      <c r="B161" s="144"/>
      <c r="C161" s="144"/>
      <c r="D161" s="144" t="n">
        <v>156</v>
      </c>
      <c r="E161" s="144"/>
      <c r="F161" s="144"/>
      <c r="G161" s="144"/>
      <c r="H161" s="159"/>
      <c r="I161" s="160"/>
      <c r="J161" s="144" t="s">
        <v>116</v>
      </c>
      <c r="K161" s="198" t="str">
        <f aca="false">IF(H161="كم",320,IF(H161="نص كم",300,""))</f>
        <v/>
      </c>
      <c r="L161" s="144"/>
      <c r="M161" s="199" t="str">
        <f aca="false">IF(OR(L161="",K161=""),"",L161*K161)</f>
        <v/>
      </c>
      <c r="N161" s="144"/>
      <c r="O161" s="144"/>
      <c r="P161" s="200"/>
    </row>
    <row r="162" customFormat="false" ht="15" hidden="false" customHeight="true" outlineLevel="0" collapsed="false">
      <c r="A162" s="96"/>
      <c r="B162" s="96"/>
      <c r="C162" s="96"/>
      <c r="D162" s="96" t="n">
        <v>157</v>
      </c>
      <c r="E162" s="96"/>
      <c r="F162" s="96"/>
      <c r="G162" s="96"/>
      <c r="H162" s="159"/>
      <c r="I162" s="160"/>
      <c r="J162" s="96" t="s">
        <v>116</v>
      </c>
      <c r="K162" s="195" t="str">
        <f aca="false">IF(H162="كم",320,IF(H162="نص كم",300,""))</f>
        <v/>
      </c>
      <c r="L162" s="96"/>
      <c r="M162" s="196" t="str">
        <f aca="false">IF(OR(L162="",K162=""),"",L162*K162)</f>
        <v/>
      </c>
      <c r="N162" s="96"/>
      <c r="O162" s="96"/>
      <c r="P162" s="197"/>
    </row>
    <row r="163" customFormat="false" ht="15" hidden="false" customHeight="true" outlineLevel="0" collapsed="false">
      <c r="A163" s="144"/>
      <c r="B163" s="144"/>
      <c r="C163" s="144"/>
      <c r="D163" s="144" t="n">
        <v>158</v>
      </c>
      <c r="E163" s="144"/>
      <c r="F163" s="144"/>
      <c r="G163" s="144"/>
      <c r="H163" s="159"/>
      <c r="I163" s="160"/>
      <c r="J163" s="144" t="s">
        <v>116</v>
      </c>
      <c r="K163" s="198" t="str">
        <f aca="false">IF(H163="كم",320,IF(H163="نص كم",300,""))</f>
        <v/>
      </c>
      <c r="L163" s="144"/>
      <c r="M163" s="199" t="str">
        <f aca="false">IF(OR(L163="",K163=""),"",L163*K163)</f>
        <v/>
      </c>
      <c r="N163" s="144"/>
      <c r="O163" s="144"/>
      <c r="P163" s="200"/>
    </row>
    <row r="164" customFormat="false" ht="15" hidden="false" customHeight="true" outlineLevel="0" collapsed="false">
      <c r="A164" s="96"/>
      <c r="B164" s="96"/>
      <c r="C164" s="96"/>
      <c r="D164" s="96" t="n">
        <v>159</v>
      </c>
      <c r="E164" s="96"/>
      <c r="F164" s="96"/>
      <c r="G164" s="96"/>
      <c r="H164" s="159"/>
      <c r="I164" s="160"/>
      <c r="J164" s="96" t="s">
        <v>116</v>
      </c>
      <c r="K164" s="195" t="str">
        <f aca="false">IF(H164="كم",320,IF(H164="نص كم",300,""))</f>
        <v/>
      </c>
      <c r="L164" s="96"/>
      <c r="M164" s="196" t="str">
        <f aca="false">IF(OR(L164="",K164=""),"",L164*K164)</f>
        <v/>
      </c>
      <c r="N164" s="96"/>
      <c r="O164" s="96"/>
      <c r="P164" s="197"/>
    </row>
    <row r="165" customFormat="false" ht="15" hidden="false" customHeight="true" outlineLevel="0" collapsed="false">
      <c r="A165" s="144"/>
      <c r="B165" s="144"/>
      <c r="C165" s="144"/>
      <c r="D165" s="144" t="n">
        <v>160</v>
      </c>
      <c r="E165" s="144"/>
      <c r="F165" s="144"/>
      <c r="G165" s="144"/>
      <c r="H165" s="159"/>
      <c r="I165" s="160"/>
      <c r="J165" s="144" t="s">
        <v>116</v>
      </c>
      <c r="K165" s="198" t="str">
        <f aca="false">IF(H165="كم",320,IF(H165="نص كم",300,""))</f>
        <v/>
      </c>
      <c r="L165" s="144"/>
      <c r="M165" s="199" t="str">
        <f aca="false">IF(OR(L165="",K165=""),"",L165*K165)</f>
        <v/>
      </c>
      <c r="N165" s="144"/>
      <c r="O165" s="144"/>
      <c r="P165" s="200"/>
    </row>
    <row r="166" customFormat="false" ht="15" hidden="false" customHeight="true" outlineLevel="0" collapsed="false">
      <c r="A166" s="96"/>
      <c r="B166" s="96"/>
      <c r="C166" s="96"/>
      <c r="D166" s="96" t="n">
        <v>161</v>
      </c>
      <c r="E166" s="96"/>
      <c r="F166" s="96"/>
      <c r="G166" s="96"/>
      <c r="H166" s="159"/>
      <c r="I166" s="160"/>
      <c r="J166" s="96" t="s">
        <v>116</v>
      </c>
      <c r="K166" s="195" t="str">
        <f aca="false">IF(H166="كم",320,IF(H166="نص كم",300,""))</f>
        <v/>
      </c>
      <c r="L166" s="96"/>
      <c r="M166" s="196" t="str">
        <f aca="false">IF(OR(L166="",K166=""),"",L166*K166)</f>
        <v/>
      </c>
      <c r="N166" s="96"/>
      <c r="O166" s="96"/>
      <c r="P166" s="197"/>
    </row>
    <row r="167" customFormat="false" ht="15" hidden="false" customHeight="true" outlineLevel="0" collapsed="false">
      <c r="A167" s="144"/>
      <c r="B167" s="144"/>
      <c r="C167" s="144"/>
      <c r="D167" s="144" t="n">
        <v>162</v>
      </c>
      <c r="E167" s="144"/>
      <c r="F167" s="144"/>
      <c r="G167" s="144"/>
      <c r="H167" s="159"/>
      <c r="I167" s="160"/>
      <c r="J167" s="144" t="s">
        <v>116</v>
      </c>
      <c r="K167" s="198" t="str">
        <f aca="false">IF(H167="كم",320,IF(H167="نص كم",300,""))</f>
        <v/>
      </c>
      <c r="L167" s="144"/>
      <c r="M167" s="199" t="str">
        <f aca="false">IF(OR(L167="",K167=""),"",L167*K167)</f>
        <v/>
      </c>
      <c r="N167" s="144"/>
      <c r="O167" s="144"/>
      <c r="P167" s="200"/>
    </row>
    <row r="168" customFormat="false" ht="15" hidden="false" customHeight="true" outlineLevel="0" collapsed="false">
      <c r="A168" s="96"/>
      <c r="B168" s="96"/>
      <c r="C168" s="96"/>
      <c r="D168" s="96" t="n">
        <v>163</v>
      </c>
      <c r="E168" s="96"/>
      <c r="F168" s="96"/>
      <c r="G168" s="96"/>
      <c r="H168" s="159"/>
      <c r="I168" s="160"/>
      <c r="J168" s="96" t="s">
        <v>116</v>
      </c>
      <c r="K168" s="195" t="str">
        <f aca="false">IF(H168="كم",320,IF(H168="نص كم",300,""))</f>
        <v/>
      </c>
      <c r="L168" s="96"/>
      <c r="M168" s="196" t="str">
        <f aca="false">IF(OR(L168="",K168=""),"",L168*K168)</f>
        <v/>
      </c>
      <c r="N168" s="96"/>
      <c r="O168" s="96"/>
      <c r="P168" s="197"/>
    </row>
    <row r="169" customFormat="false" ht="15" hidden="false" customHeight="true" outlineLevel="0" collapsed="false">
      <c r="A169" s="144"/>
      <c r="B169" s="144"/>
      <c r="C169" s="144"/>
      <c r="D169" s="144" t="n">
        <v>164</v>
      </c>
      <c r="E169" s="144"/>
      <c r="F169" s="144"/>
      <c r="G169" s="144"/>
      <c r="H169" s="159"/>
      <c r="I169" s="160"/>
      <c r="J169" s="144" t="s">
        <v>116</v>
      </c>
      <c r="K169" s="198" t="str">
        <f aca="false">IF(H169="كم",320,IF(H169="نص كم",300,""))</f>
        <v/>
      </c>
      <c r="L169" s="144"/>
      <c r="M169" s="199" t="str">
        <f aca="false">IF(OR(L169="",K169=""),"",L169*K169)</f>
        <v/>
      </c>
      <c r="N169" s="144"/>
      <c r="O169" s="144"/>
      <c r="P169" s="200"/>
    </row>
    <row r="170" customFormat="false" ht="15" hidden="false" customHeight="true" outlineLevel="0" collapsed="false">
      <c r="A170" s="96"/>
      <c r="B170" s="96"/>
      <c r="C170" s="96"/>
      <c r="D170" s="96" t="n">
        <v>165</v>
      </c>
      <c r="E170" s="96"/>
      <c r="F170" s="96"/>
      <c r="G170" s="96"/>
      <c r="H170" s="159"/>
      <c r="I170" s="160"/>
      <c r="J170" s="96" t="s">
        <v>116</v>
      </c>
      <c r="K170" s="195" t="str">
        <f aca="false">IF(H170="كم",320,IF(H170="نص كم",300,""))</f>
        <v/>
      </c>
      <c r="L170" s="96"/>
      <c r="M170" s="196" t="str">
        <f aca="false">IF(OR(L170="",K170=""),"",L170*K170)</f>
        <v/>
      </c>
      <c r="N170" s="96"/>
      <c r="O170" s="96"/>
      <c r="P170" s="197"/>
    </row>
    <row r="171" customFormat="false" ht="15" hidden="false" customHeight="true" outlineLevel="0" collapsed="false">
      <c r="A171" s="144"/>
      <c r="B171" s="144"/>
      <c r="C171" s="144"/>
      <c r="D171" s="144" t="n">
        <v>166</v>
      </c>
      <c r="E171" s="144"/>
      <c r="F171" s="144"/>
      <c r="G171" s="144"/>
      <c r="H171" s="159"/>
      <c r="I171" s="160"/>
      <c r="J171" s="144" t="s">
        <v>116</v>
      </c>
      <c r="K171" s="198" t="str">
        <f aca="false">IF(H171="كم",320,IF(H171="نص كم",300,""))</f>
        <v/>
      </c>
      <c r="L171" s="144"/>
      <c r="M171" s="199" t="str">
        <f aca="false">IF(OR(L171="",K171=""),"",L171*K171)</f>
        <v/>
      </c>
      <c r="N171" s="144"/>
      <c r="O171" s="144"/>
      <c r="P171" s="200"/>
    </row>
    <row r="172" customFormat="false" ht="15" hidden="false" customHeight="true" outlineLevel="0" collapsed="false">
      <c r="A172" s="96"/>
      <c r="B172" s="96"/>
      <c r="C172" s="96"/>
      <c r="D172" s="96" t="n">
        <v>167</v>
      </c>
      <c r="E172" s="96"/>
      <c r="F172" s="96"/>
      <c r="G172" s="96"/>
      <c r="H172" s="159"/>
      <c r="I172" s="160"/>
      <c r="J172" s="96" t="s">
        <v>116</v>
      </c>
      <c r="K172" s="195" t="str">
        <f aca="false">IF(H172="كم",320,IF(H172="نص كم",300,""))</f>
        <v/>
      </c>
      <c r="L172" s="96"/>
      <c r="M172" s="196" t="str">
        <f aca="false">IF(OR(L172="",K172=""),"",L172*K172)</f>
        <v/>
      </c>
      <c r="N172" s="96"/>
      <c r="O172" s="96"/>
      <c r="P172" s="197"/>
    </row>
    <row r="173" customFormat="false" ht="15" hidden="false" customHeight="true" outlineLevel="0" collapsed="false">
      <c r="A173" s="144"/>
      <c r="B173" s="144"/>
      <c r="C173" s="144"/>
      <c r="D173" s="144" t="n">
        <v>168</v>
      </c>
      <c r="E173" s="144"/>
      <c r="F173" s="144"/>
      <c r="G173" s="144"/>
      <c r="H173" s="159"/>
      <c r="I173" s="160"/>
      <c r="J173" s="144" t="s">
        <v>116</v>
      </c>
      <c r="K173" s="198" t="str">
        <f aca="false">IF(H173="كم",320,IF(H173="نص كم",300,""))</f>
        <v/>
      </c>
      <c r="L173" s="144"/>
      <c r="M173" s="199" t="str">
        <f aca="false">IF(OR(L173="",K173=""),"",L173*K173)</f>
        <v/>
      </c>
      <c r="N173" s="144"/>
      <c r="O173" s="144"/>
      <c r="P173" s="200"/>
    </row>
    <row r="174" customFormat="false" ht="15" hidden="false" customHeight="true" outlineLevel="0" collapsed="false">
      <c r="A174" s="96"/>
      <c r="B174" s="96"/>
      <c r="C174" s="96"/>
      <c r="D174" s="96" t="n">
        <v>169</v>
      </c>
      <c r="E174" s="96"/>
      <c r="F174" s="96"/>
      <c r="G174" s="96"/>
      <c r="H174" s="159"/>
      <c r="I174" s="160"/>
      <c r="J174" s="96" t="s">
        <v>116</v>
      </c>
      <c r="K174" s="195" t="str">
        <f aca="false">IF(H174="كم",320,IF(H174="نص كم",300,""))</f>
        <v/>
      </c>
      <c r="L174" s="96"/>
      <c r="M174" s="196" t="str">
        <f aca="false">IF(OR(L174="",K174=""),"",L174*K174)</f>
        <v/>
      </c>
      <c r="N174" s="96"/>
      <c r="O174" s="96"/>
      <c r="P174" s="197"/>
    </row>
    <row r="175" customFormat="false" ht="15" hidden="false" customHeight="true" outlineLevel="0" collapsed="false">
      <c r="A175" s="144"/>
      <c r="B175" s="144"/>
      <c r="C175" s="144"/>
      <c r="D175" s="144" t="n">
        <v>170</v>
      </c>
      <c r="E175" s="144"/>
      <c r="F175" s="144"/>
      <c r="G175" s="144"/>
      <c r="H175" s="159"/>
      <c r="I175" s="160"/>
      <c r="J175" s="144" t="s">
        <v>116</v>
      </c>
      <c r="K175" s="198" t="str">
        <f aca="false">IF(H175="كم",320,IF(H175="نص كم",300,""))</f>
        <v/>
      </c>
      <c r="L175" s="144"/>
      <c r="M175" s="199" t="str">
        <f aca="false">IF(OR(L175="",K175=""),"",L175*K175)</f>
        <v/>
      </c>
      <c r="N175" s="144"/>
      <c r="O175" s="144"/>
      <c r="P175" s="200"/>
    </row>
    <row r="176" customFormat="false" ht="15" hidden="false" customHeight="true" outlineLevel="0" collapsed="false">
      <c r="A176" s="96"/>
      <c r="B176" s="96"/>
      <c r="C176" s="96"/>
      <c r="D176" s="96" t="n">
        <v>171</v>
      </c>
      <c r="E176" s="96"/>
      <c r="F176" s="96"/>
      <c r="G176" s="96"/>
      <c r="H176" s="159"/>
      <c r="I176" s="160"/>
      <c r="J176" s="96" t="s">
        <v>116</v>
      </c>
      <c r="K176" s="195" t="str">
        <f aca="false">IF(H176="كم",320,IF(H176="نص كم",300,""))</f>
        <v/>
      </c>
      <c r="L176" s="96"/>
      <c r="M176" s="196" t="str">
        <f aca="false">IF(OR(L176="",K176=""),"",L176*K176)</f>
        <v/>
      </c>
      <c r="N176" s="96"/>
      <c r="O176" s="96"/>
      <c r="P176" s="197"/>
    </row>
    <row r="177" customFormat="false" ht="15" hidden="false" customHeight="true" outlineLevel="0" collapsed="false">
      <c r="A177" s="144"/>
      <c r="B177" s="144"/>
      <c r="C177" s="144"/>
      <c r="D177" s="144" t="n">
        <v>172</v>
      </c>
      <c r="E177" s="144"/>
      <c r="F177" s="144"/>
      <c r="G177" s="144"/>
      <c r="H177" s="159"/>
      <c r="I177" s="160"/>
      <c r="J177" s="144" t="s">
        <v>116</v>
      </c>
      <c r="K177" s="198" t="str">
        <f aca="false">IF(H177="كم",320,IF(H177="نص كم",300,""))</f>
        <v/>
      </c>
      <c r="L177" s="144"/>
      <c r="M177" s="199" t="str">
        <f aca="false">IF(OR(L177="",K177=""),"",L177*K177)</f>
        <v/>
      </c>
      <c r="N177" s="144"/>
      <c r="O177" s="144"/>
      <c r="P177" s="200"/>
    </row>
    <row r="178" customFormat="false" ht="15" hidden="false" customHeight="true" outlineLevel="0" collapsed="false">
      <c r="A178" s="96"/>
      <c r="B178" s="96"/>
      <c r="C178" s="96"/>
      <c r="D178" s="96" t="n">
        <v>173</v>
      </c>
      <c r="E178" s="96"/>
      <c r="F178" s="96"/>
      <c r="G178" s="96"/>
      <c r="H178" s="159"/>
      <c r="I178" s="160"/>
      <c r="J178" s="96" t="s">
        <v>116</v>
      </c>
      <c r="K178" s="195" t="str">
        <f aca="false">IF(H178="كم",320,IF(H178="نص كم",300,""))</f>
        <v/>
      </c>
      <c r="L178" s="96"/>
      <c r="M178" s="196" t="str">
        <f aca="false">IF(OR(L178="",K178=""),"",L178*K178)</f>
        <v/>
      </c>
      <c r="N178" s="96"/>
      <c r="O178" s="96"/>
      <c r="P178" s="197"/>
    </row>
    <row r="179" customFormat="false" ht="15" hidden="false" customHeight="true" outlineLevel="0" collapsed="false">
      <c r="A179" s="144"/>
      <c r="B179" s="144"/>
      <c r="C179" s="144"/>
      <c r="D179" s="144" t="n">
        <v>174</v>
      </c>
      <c r="E179" s="144"/>
      <c r="F179" s="144"/>
      <c r="G179" s="144"/>
      <c r="H179" s="159"/>
      <c r="I179" s="160"/>
      <c r="J179" s="144" t="s">
        <v>116</v>
      </c>
      <c r="K179" s="198" t="str">
        <f aca="false">IF(H179="كم",320,IF(H179="نص كم",300,""))</f>
        <v/>
      </c>
      <c r="L179" s="144"/>
      <c r="M179" s="199" t="str">
        <f aca="false">IF(OR(L179="",K179=""),"",L179*K179)</f>
        <v/>
      </c>
      <c r="N179" s="144"/>
      <c r="O179" s="144"/>
      <c r="P179" s="200"/>
    </row>
    <row r="180" customFormat="false" ht="15" hidden="false" customHeight="true" outlineLevel="0" collapsed="false">
      <c r="A180" s="96"/>
      <c r="B180" s="96"/>
      <c r="C180" s="96"/>
      <c r="D180" s="96" t="n">
        <v>175</v>
      </c>
      <c r="E180" s="96"/>
      <c r="F180" s="96"/>
      <c r="G180" s="96"/>
      <c r="H180" s="159"/>
      <c r="I180" s="160"/>
      <c r="J180" s="96" t="s">
        <v>116</v>
      </c>
      <c r="K180" s="195" t="str">
        <f aca="false">IF(H180="كم",320,IF(H180="نص كم",300,""))</f>
        <v/>
      </c>
      <c r="L180" s="96"/>
      <c r="M180" s="196" t="str">
        <f aca="false">IF(OR(L180="",K180=""),"",L180*K180)</f>
        <v/>
      </c>
      <c r="N180" s="96"/>
      <c r="O180" s="96"/>
      <c r="P180" s="197"/>
    </row>
    <row r="181" customFormat="false" ht="15" hidden="false" customHeight="true" outlineLevel="0" collapsed="false">
      <c r="A181" s="144"/>
      <c r="B181" s="144"/>
      <c r="C181" s="144"/>
      <c r="D181" s="144" t="n">
        <v>176</v>
      </c>
      <c r="E181" s="144"/>
      <c r="F181" s="144"/>
      <c r="G181" s="144"/>
      <c r="H181" s="159"/>
      <c r="I181" s="160"/>
      <c r="J181" s="144" t="s">
        <v>116</v>
      </c>
      <c r="K181" s="198" t="str">
        <f aca="false">IF(H181="كم",320,IF(H181="نص كم",300,""))</f>
        <v/>
      </c>
      <c r="L181" s="144"/>
      <c r="M181" s="199" t="str">
        <f aca="false">IF(OR(L181="",K181=""),"",L181*K181)</f>
        <v/>
      </c>
      <c r="N181" s="144"/>
      <c r="O181" s="144"/>
      <c r="P181" s="200"/>
    </row>
    <row r="182" customFormat="false" ht="15" hidden="false" customHeight="true" outlineLevel="0" collapsed="false">
      <c r="A182" s="96"/>
      <c r="B182" s="96"/>
      <c r="C182" s="96"/>
      <c r="D182" s="96" t="n">
        <v>177</v>
      </c>
      <c r="E182" s="96"/>
      <c r="F182" s="96"/>
      <c r="G182" s="96"/>
      <c r="H182" s="159"/>
      <c r="I182" s="160"/>
      <c r="J182" s="96" t="s">
        <v>116</v>
      </c>
      <c r="K182" s="195" t="str">
        <f aca="false">IF(H182="كم",320,IF(H182="نص كم",300,""))</f>
        <v/>
      </c>
      <c r="L182" s="96"/>
      <c r="M182" s="196" t="str">
        <f aca="false">IF(OR(L182="",K182=""),"",L182*K182)</f>
        <v/>
      </c>
      <c r="N182" s="96"/>
      <c r="O182" s="96"/>
      <c r="P182" s="197"/>
    </row>
    <row r="183" customFormat="false" ht="15" hidden="false" customHeight="true" outlineLevel="0" collapsed="false">
      <c r="A183" s="144"/>
      <c r="B183" s="144"/>
      <c r="C183" s="144"/>
      <c r="D183" s="144" t="n">
        <v>178</v>
      </c>
      <c r="E183" s="144"/>
      <c r="F183" s="144"/>
      <c r="G183" s="144"/>
      <c r="H183" s="159"/>
      <c r="I183" s="160"/>
      <c r="J183" s="144" t="s">
        <v>116</v>
      </c>
      <c r="K183" s="198" t="str">
        <f aca="false">IF(H183="كم",320,IF(H183="نص كم",300,""))</f>
        <v/>
      </c>
      <c r="L183" s="144"/>
      <c r="M183" s="199" t="str">
        <f aca="false">IF(OR(L183="",K183=""),"",L183*K183)</f>
        <v/>
      </c>
      <c r="N183" s="144"/>
      <c r="O183" s="144"/>
      <c r="P183" s="200"/>
    </row>
    <row r="184" customFormat="false" ht="15" hidden="false" customHeight="true" outlineLevel="0" collapsed="false">
      <c r="A184" s="96"/>
      <c r="B184" s="96"/>
      <c r="C184" s="96"/>
      <c r="D184" s="96" t="n">
        <v>179</v>
      </c>
      <c r="E184" s="96"/>
      <c r="F184" s="96"/>
      <c r="G184" s="96"/>
      <c r="H184" s="159"/>
      <c r="I184" s="160"/>
      <c r="J184" s="96" t="s">
        <v>116</v>
      </c>
      <c r="K184" s="195" t="str">
        <f aca="false">IF(H184="كم",320,IF(H184="نص كم",300,""))</f>
        <v/>
      </c>
      <c r="L184" s="96"/>
      <c r="M184" s="196" t="str">
        <f aca="false">IF(OR(L184="",K184=""),"",L184*K184)</f>
        <v/>
      </c>
      <c r="N184" s="96"/>
      <c r="O184" s="96"/>
      <c r="P184" s="197"/>
    </row>
    <row r="185" customFormat="false" ht="15" hidden="false" customHeight="true" outlineLevel="0" collapsed="false">
      <c r="A185" s="144"/>
      <c r="B185" s="144"/>
      <c r="C185" s="144"/>
      <c r="D185" s="144" t="n">
        <v>180</v>
      </c>
      <c r="E185" s="144"/>
      <c r="F185" s="144"/>
      <c r="G185" s="144"/>
      <c r="H185" s="159"/>
      <c r="I185" s="160"/>
      <c r="J185" s="144" t="s">
        <v>116</v>
      </c>
      <c r="K185" s="198" t="str">
        <f aca="false">IF(H185="كم",320,IF(H185="نص كم",300,""))</f>
        <v/>
      </c>
      <c r="L185" s="144"/>
      <c r="M185" s="199" t="str">
        <f aca="false">IF(OR(L185="",K185=""),"",L185*K185)</f>
        <v/>
      </c>
      <c r="N185" s="144"/>
      <c r="O185" s="144"/>
      <c r="P185" s="200"/>
    </row>
    <row r="186" customFormat="false" ht="15" hidden="false" customHeight="true" outlineLevel="0" collapsed="false">
      <c r="A186" s="96"/>
      <c r="B186" s="96"/>
      <c r="C186" s="96"/>
      <c r="D186" s="96" t="n">
        <v>181</v>
      </c>
      <c r="E186" s="96"/>
      <c r="F186" s="96"/>
      <c r="G186" s="96"/>
      <c r="H186" s="159"/>
      <c r="I186" s="160"/>
      <c r="J186" s="96" t="s">
        <v>116</v>
      </c>
      <c r="K186" s="195" t="str">
        <f aca="false">IF(H186="كم",320,IF(H186="نص كم",300,""))</f>
        <v/>
      </c>
      <c r="L186" s="96"/>
      <c r="M186" s="196" t="str">
        <f aca="false">IF(OR(L186="",K186=""),"",L186*K186)</f>
        <v/>
      </c>
      <c r="N186" s="96"/>
      <c r="O186" s="96"/>
      <c r="P186" s="197"/>
    </row>
    <row r="187" customFormat="false" ht="15" hidden="false" customHeight="true" outlineLevel="0" collapsed="false">
      <c r="A187" s="144"/>
      <c r="B187" s="144"/>
      <c r="C187" s="144"/>
      <c r="D187" s="144" t="n">
        <v>182</v>
      </c>
      <c r="E187" s="144"/>
      <c r="F187" s="144"/>
      <c r="G187" s="144"/>
      <c r="H187" s="159"/>
      <c r="I187" s="160"/>
      <c r="J187" s="144" t="s">
        <v>116</v>
      </c>
      <c r="K187" s="198" t="str">
        <f aca="false">IF(H187="كم",320,IF(H187="نص كم",300,""))</f>
        <v/>
      </c>
      <c r="L187" s="144"/>
      <c r="M187" s="199" t="str">
        <f aca="false">IF(OR(L187="",K187=""),"",L187*K187)</f>
        <v/>
      </c>
      <c r="N187" s="144"/>
      <c r="O187" s="144"/>
      <c r="P187" s="200"/>
    </row>
    <row r="188" customFormat="false" ht="15" hidden="false" customHeight="true" outlineLevel="0" collapsed="false">
      <c r="A188" s="96"/>
      <c r="B188" s="96"/>
      <c r="C188" s="96"/>
      <c r="D188" s="96" t="n">
        <v>183</v>
      </c>
      <c r="E188" s="96"/>
      <c r="F188" s="96"/>
      <c r="G188" s="96"/>
      <c r="H188" s="159"/>
      <c r="I188" s="160"/>
      <c r="J188" s="96" t="s">
        <v>116</v>
      </c>
      <c r="K188" s="195" t="str">
        <f aca="false">IF(H188="كم",320,IF(H188="نص كم",300,""))</f>
        <v/>
      </c>
      <c r="L188" s="96"/>
      <c r="M188" s="196" t="str">
        <f aca="false">IF(OR(L188="",K188=""),"",L188*K188)</f>
        <v/>
      </c>
      <c r="N188" s="96"/>
      <c r="O188" s="96"/>
      <c r="P188" s="197"/>
    </row>
    <row r="189" customFormat="false" ht="15" hidden="false" customHeight="true" outlineLevel="0" collapsed="false">
      <c r="A189" s="144"/>
      <c r="B189" s="144"/>
      <c r="C189" s="144"/>
      <c r="D189" s="144" t="n">
        <v>184</v>
      </c>
      <c r="E189" s="144"/>
      <c r="F189" s="144"/>
      <c r="G189" s="144"/>
      <c r="H189" s="159"/>
      <c r="I189" s="160"/>
      <c r="J189" s="144" t="s">
        <v>116</v>
      </c>
      <c r="K189" s="198" t="str">
        <f aca="false">IF(H189="كم",320,IF(H189="نص كم",300,""))</f>
        <v/>
      </c>
      <c r="L189" s="144"/>
      <c r="M189" s="199" t="str">
        <f aca="false">IF(OR(L189="",K189=""),"",L189*K189)</f>
        <v/>
      </c>
      <c r="N189" s="144"/>
      <c r="O189" s="144"/>
      <c r="P189" s="200"/>
    </row>
    <row r="190" customFormat="false" ht="15" hidden="false" customHeight="true" outlineLevel="0" collapsed="false">
      <c r="A190" s="96"/>
      <c r="B190" s="96"/>
      <c r="C190" s="96"/>
      <c r="D190" s="96" t="n">
        <v>185</v>
      </c>
      <c r="E190" s="96"/>
      <c r="F190" s="96"/>
      <c r="G190" s="96"/>
      <c r="H190" s="159"/>
      <c r="I190" s="160"/>
      <c r="J190" s="96" t="s">
        <v>116</v>
      </c>
      <c r="K190" s="195" t="str">
        <f aca="false">IF(H190="كم",320,IF(H190="نص كم",300,""))</f>
        <v/>
      </c>
      <c r="L190" s="96"/>
      <c r="M190" s="196" t="str">
        <f aca="false">IF(OR(L190="",K190=""),"",L190*K190)</f>
        <v/>
      </c>
      <c r="N190" s="96"/>
      <c r="O190" s="96"/>
      <c r="P190" s="197"/>
    </row>
    <row r="191" customFormat="false" ht="15" hidden="false" customHeight="true" outlineLevel="0" collapsed="false">
      <c r="A191" s="144"/>
      <c r="B191" s="144"/>
      <c r="C191" s="144"/>
      <c r="D191" s="144" t="n">
        <v>186</v>
      </c>
      <c r="E191" s="144"/>
      <c r="F191" s="144"/>
      <c r="G191" s="144"/>
      <c r="H191" s="159"/>
      <c r="I191" s="160"/>
      <c r="J191" s="144" t="s">
        <v>116</v>
      </c>
      <c r="K191" s="198" t="str">
        <f aca="false">IF(H191="كم",320,IF(H191="نص كم",300,""))</f>
        <v/>
      </c>
      <c r="L191" s="144"/>
      <c r="M191" s="199" t="str">
        <f aca="false">IF(OR(L191="",K191=""),"",L191*K191)</f>
        <v/>
      </c>
      <c r="N191" s="144"/>
      <c r="O191" s="144"/>
      <c r="P191" s="200"/>
    </row>
    <row r="192" customFormat="false" ht="15" hidden="false" customHeight="true" outlineLevel="0" collapsed="false">
      <c r="A192" s="96"/>
      <c r="B192" s="96"/>
      <c r="C192" s="96"/>
      <c r="D192" s="96" t="n">
        <v>187</v>
      </c>
      <c r="E192" s="96"/>
      <c r="F192" s="96"/>
      <c r="G192" s="96"/>
      <c r="H192" s="159"/>
      <c r="I192" s="160"/>
      <c r="J192" s="96" t="s">
        <v>116</v>
      </c>
      <c r="K192" s="195" t="str">
        <f aca="false">IF(H192="كم",320,IF(H192="نص كم",300,""))</f>
        <v/>
      </c>
      <c r="L192" s="96"/>
      <c r="M192" s="196" t="str">
        <f aca="false">IF(OR(L192="",K192=""),"",L192*K192)</f>
        <v/>
      </c>
      <c r="N192" s="96"/>
      <c r="O192" s="96"/>
      <c r="P192" s="197"/>
    </row>
    <row r="193" customFormat="false" ht="15" hidden="false" customHeight="true" outlineLevel="0" collapsed="false">
      <c r="A193" s="144"/>
      <c r="B193" s="144"/>
      <c r="C193" s="144"/>
      <c r="D193" s="144" t="n">
        <v>188</v>
      </c>
      <c r="E193" s="144"/>
      <c r="F193" s="144"/>
      <c r="G193" s="144"/>
      <c r="H193" s="159"/>
      <c r="I193" s="160"/>
      <c r="J193" s="144" t="s">
        <v>116</v>
      </c>
      <c r="K193" s="198" t="str">
        <f aca="false">IF(H193="كم",320,IF(H193="نص كم",300,""))</f>
        <v/>
      </c>
      <c r="L193" s="144"/>
      <c r="M193" s="199" t="str">
        <f aca="false">IF(OR(L193="",K193=""),"",L193*K193)</f>
        <v/>
      </c>
      <c r="N193" s="144"/>
      <c r="O193" s="144"/>
      <c r="P193" s="200"/>
    </row>
    <row r="194" customFormat="false" ht="15" hidden="false" customHeight="true" outlineLevel="0" collapsed="false">
      <c r="A194" s="96"/>
      <c r="B194" s="96"/>
      <c r="C194" s="96"/>
      <c r="D194" s="96" t="n">
        <v>189</v>
      </c>
      <c r="E194" s="96"/>
      <c r="F194" s="96"/>
      <c r="G194" s="96"/>
      <c r="H194" s="159"/>
      <c r="I194" s="160"/>
      <c r="J194" s="96" t="s">
        <v>116</v>
      </c>
      <c r="K194" s="195" t="str">
        <f aca="false">IF(H194="كم",320,IF(H194="نص كم",300,""))</f>
        <v/>
      </c>
      <c r="L194" s="96"/>
      <c r="M194" s="196" t="str">
        <f aca="false">IF(OR(L194="",K194=""),"",L194*K194)</f>
        <v/>
      </c>
      <c r="N194" s="96"/>
      <c r="O194" s="96"/>
      <c r="P194" s="197"/>
    </row>
    <row r="195" customFormat="false" ht="15" hidden="false" customHeight="true" outlineLevel="0" collapsed="false">
      <c r="A195" s="144"/>
      <c r="B195" s="144"/>
      <c r="C195" s="144"/>
      <c r="D195" s="144" t="n">
        <v>190</v>
      </c>
      <c r="E195" s="144"/>
      <c r="F195" s="144"/>
      <c r="G195" s="144"/>
      <c r="H195" s="159"/>
      <c r="I195" s="160"/>
      <c r="J195" s="144" t="s">
        <v>116</v>
      </c>
      <c r="K195" s="198" t="str">
        <f aca="false">IF(H195="كم",320,IF(H195="نص كم",300,""))</f>
        <v/>
      </c>
      <c r="L195" s="144"/>
      <c r="M195" s="199" t="str">
        <f aca="false">IF(OR(L195="",K195=""),"",L195*K195)</f>
        <v/>
      </c>
      <c r="N195" s="144"/>
      <c r="O195" s="144"/>
      <c r="P195" s="200"/>
    </row>
    <row r="196" customFormat="false" ht="15" hidden="false" customHeight="true" outlineLevel="0" collapsed="false">
      <c r="A196" s="96"/>
      <c r="B196" s="96"/>
      <c r="C196" s="96"/>
      <c r="D196" s="96" t="n">
        <v>191</v>
      </c>
      <c r="E196" s="96"/>
      <c r="F196" s="96"/>
      <c r="G196" s="96"/>
      <c r="H196" s="159"/>
      <c r="I196" s="160"/>
      <c r="J196" s="96" t="s">
        <v>116</v>
      </c>
      <c r="K196" s="195" t="str">
        <f aca="false">IF(H196="كم",320,IF(H196="نص كم",300,""))</f>
        <v/>
      </c>
      <c r="L196" s="96"/>
      <c r="M196" s="196" t="str">
        <f aca="false">IF(OR(L196="",K196=""),"",L196*K196)</f>
        <v/>
      </c>
      <c r="N196" s="96"/>
      <c r="O196" s="96"/>
      <c r="P196" s="197"/>
    </row>
    <row r="197" customFormat="false" ht="15" hidden="false" customHeight="true" outlineLevel="0" collapsed="false">
      <c r="A197" s="144"/>
      <c r="B197" s="144"/>
      <c r="C197" s="144"/>
      <c r="D197" s="144" t="n">
        <v>192</v>
      </c>
      <c r="E197" s="144"/>
      <c r="F197" s="144"/>
      <c r="G197" s="144"/>
      <c r="H197" s="159"/>
      <c r="I197" s="160"/>
      <c r="J197" s="144" t="s">
        <v>116</v>
      </c>
      <c r="K197" s="198" t="str">
        <f aca="false">IF(H197="كم",320,IF(H197="نص كم",300,""))</f>
        <v/>
      </c>
      <c r="L197" s="144"/>
      <c r="M197" s="199" t="str">
        <f aca="false">IF(OR(L197="",K197=""),"",L197*K197)</f>
        <v/>
      </c>
      <c r="N197" s="144"/>
      <c r="O197" s="144"/>
      <c r="P197" s="200"/>
    </row>
    <row r="198" customFormat="false" ht="15" hidden="false" customHeight="true" outlineLevel="0" collapsed="false">
      <c r="A198" s="96"/>
      <c r="B198" s="96"/>
      <c r="C198" s="96"/>
      <c r="D198" s="96" t="n">
        <v>193</v>
      </c>
      <c r="E198" s="96"/>
      <c r="F198" s="96"/>
      <c r="G198" s="96"/>
      <c r="H198" s="159"/>
      <c r="I198" s="160"/>
      <c r="J198" s="96" t="s">
        <v>116</v>
      </c>
      <c r="K198" s="195" t="str">
        <f aca="false">IF(H198="كم",320,IF(H198="نص كم",300,""))</f>
        <v/>
      </c>
      <c r="L198" s="96"/>
      <c r="M198" s="196" t="str">
        <f aca="false">IF(OR(L198="",K198=""),"",L198*K198)</f>
        <v/>
      </c>
      <c r="N198" s="96"/>
      <c r="O198" s="96"/>
      <c r="P198" s="197"/>
    </row>
    <row r="199" customFormat="false" ht="15" hidden="false" customHeight="true" outlineLevel="0" collapsed="false">
      <c r="A199" s="144"/>
      <c r="B199" s="144"/>
      <c r="C199" s="144"/>
      <c r="D199" s="144" t="n">
        <v>194</v>
      </c>
      <c r="E199" s="144"/>
      <c r="F199" s="144"/>
      <c r="G199" s="144"/>
      <c r="H199" s="159"/>
      <c r="I199" s="160"/>
      <c r="J199" s="144" t="s">
        <v>116</v>
      </c>
      <c r="K199" s="198" t="str">
        <f aca="false">IF(H199="كم",320,IF(H199="نص كم",300,""))</f>
        <v/>
      </c>
      <c r="L199" s="144"/>
      <c r="M199" s="199" t="str">
        <f aca="false">IF(OR(L199="",K199=""),"",L199*K199)</f>
        <v/>
      </c>
      <c r="N199" s="144"/>
      <c r="O199" s="144"/>
      <c r="P199" s="200"/>
    </row>
    <row r="200" customFormat="false" ht="15" hidden="false" customHeight="true" outlineLevel="0" collapsed="false">
      <c r="A200" s="96"/>
      <c r="B200" s="96"/>
      <c r="C200" s="96"/>
      <c r="D200" s="96" t="n">
        <v>195</v>
      </c>
      <c r="E200" s="96"/>
      <c r="F200" s="96"/>
      <c r="G200" s="96"/>
      <c r="H200" s="159"/>
      <c r="I200" s="160"/>
      <c r="J200" s="96" t="s">
        <v>116</v>
      </c>
      <c r="K200" s="195" t="str">
        <f aca="false">IF(H200="كم",320,IF(H200="نص كم",300,""))</f>
        <v/>
      </c>
      <c r="L200" s="96"/>
      <c r="M200" s="196" t="str">
        <f aca="false">IF(OR(L200="",K200=""),"",L200*K200)</f>
        <v/>
      </c>
      <c r="N200" s="96"/>
      <c r="O200" s="96"/>
      <c r="P200" s="197"/>
    </row>
    <row r="201" customFormat="false" ht="15" hidden="false" customHeight="true" outlineLevel="0" collapsed="false">
      <c r="A201" s="144"/>
      <c r="B201" s="144"/>
      <c r="C201" s="144"/>
      <c r="D201" s="144" t="n">
        <v>196</v>
      </c>
      <c r="E201" s="144"/>
      <c r="F201" s="144"/>
      <c r="G201" s="144"/>
      <c r="H201" s="159"/>
      <c r="I201" s="160"/>
      <c r="J201" s="144" t="s">
        <v>116</v>
      </c>
      <c r="K201" s="198" t="str">
        <f aca="false">IF(H201="كم",320,IF(H201="نص كم",300,""))</f>
        <v/>
      </c>
      <c r="L201" s="144"/>
      <c r="M201" s="199" t="str">
        <f aca="false">IF(OR(L201="",K201=""),"",L201*K201)</f>
        <v/>
      </c>
      <c r="N201" s="144"/>
      <c r="O201" s="144"/>
      <c r="P201" s="200"/>
    </row>
    <row r="202" customFormat="false" ht="15" hidden="false" customHeight="true" outlineLevel="0" collapsed="false">
      <c r="A202" s="96"/>
      <c r="B202" s="96"/>
      <c r="C202" s="96"/>
      <c r="D202" s="96" t="n">
        <v>197</v>
      </c>
      <c r="E202" s="96"/>
      <c r="F202" s="96"/>
      <c r="G202" s="96"/>
      <c r="H202" s="159"/>
      <c r="I202" s="160"/>
      <c r="J202" s="96" t="s">
        <v>116</v>
      </c>
      <c r="K202" s="195" t="str">
        <f aca="false">IF(H202="كم",320,IF(H202="نص كم",300,""))</f>
        <v/>
      </c>
      <c r="L202" s="96"/>
      <c r="M202" s="196" t="str">
        <f aca="false">IF(OR(L202="",K202=""),"",L202*K202)</f>
        <v/>
      </c>
      <c r="N202" s="96"/>
      <c r="O202" s="96"/>
      <c r="P202" s="197"/>
    </row>
    <row r="203" customFormat="false" ht="15" hidden="false" customHeight="true" outlineLevel="0" collapsed="false">
      <c r="A203" s="144"/>
      <c r="B203" s="144"/>
      <c r="C203" s="144"/>
      <c r="D203" s="144" t="n">
        <v>198</v>
      </c>
      <c r="E203" s="144"/>
      <c r="F203" s="144"/>
      <c r="G203" s="144"/>
      <c r="H203" s="159"/>
      <c r="I203" s="160"/>
      <c r="J203" s="144" t="s">
        <v>116</v>
      </c>
      <c r="K203" s="198" t="str">
        <f aca="false">IF(H203="كم",320,IF(H203="نص كم",300,""))</f>
        <v/>
      </c>
      <c r="L203" s="144"/>
      <c r="M203" s="199" t="str">
        <f aca="false">IF(OR(L203="",K203=""),"",L203*K203)</f>
        <v/>
      </c>
      <c r="N203" s="144"/>
      <c r="O203" s="144"/>
      <c r="P203" s="200"/>
    </row>
    <row r="204" customFormat="false" ht="15" hidden="false" customHeight="true" outlineLevel="0" collapsed="false">
      <c r="A204" s="96"/>
      <c r="B204" s="96"/>
      <c r="C204" s="96"/>
      <c r="D204" s="96" t="n">
        <v>199</v>
      </c>
      <c r="E204" s="96"/>
      <c r="F204" s="96"/>
      <c r="G204" s="96"/>
      <c r="H204" s="159"/>
      <c r="I204" s="160"/>
      <c r="J204" s="96" t="s">
        <v>116</v>
      </c>
      <c r="K204" s="195" t="str">
        <f aca="false">IF(H204="كم",320,IF(H204="نص كم",300,""))</f>
        <v/>
      </c>
      <c r="L204" s="96"/>
      <c r="M204" s="196" t="str">
        <f aca="false">IF(OR(L204="",K204=""),"",L204*K204)</f>
        <v/>
      </c>
      <c r="N204" s="96"/>
      <c r="O204" s="96"/>
      <c r="P204" s="197"/>
    </row>
    <row r="205" customFormat="false" ht="15" hidden="false" customHeight="true" outlineLevel="0" collapsed="false">
      <c r="A205" s="144"/>
      <c r="B205" s="144"/>
      <c r="C205" s="144"/>
      <c r="D205" s="144" t="n">
        <v>200</v>
      </c>
      <c r="E205" s="144"/>
      <c r="F205" s="144"/>
      <c r="G205" s="144"/>
      <c r="H205" s="159"/>
      <c r="I205" s="160"/>
      <c r="J205" s="144" t="s">
        <v>116</v>
      </c>
      <c r="K205" s="198" t="str">
        <f aca="false">IF(H205="كم",320,IF(H205="نص كم",300,""))</f>
        <v/>
      </c>
      <c r="L205" s="144"/>
      <c r="M205" s="199" t="str">
        <f aca="false">IF(OR(L205="",K205=""),"",L205*K205)</f>
        <v/>
      </c>
      <c r="N205" s="144"/>
      <c r="O205" s="144"/>
      <c r="P205" s="200"/>
    </row>
    <row r="206" customFormat="false" ht="15" hidden="false" customHeight="true" outlineLevel="0" collapsed="false">
      <c r="A206" s="147"/>
      <c r="D206" s="147" t="s">
        <v>157</v>
      </c>
      <c r="E206" s="147"/>
      <c r="F206" s="147"/>
      <c r="G206" s="147"/>
      <c r="H206" s="147"/>
      <c r="I206" s="147"/>
      <c r="J206" s="147"/>
      <c r="K206" s="195"/>
      <c r="L206" s="119"/>
      <c r="M206" s="201" t="n">
        <f aca="false">SUM(M6:M205)</f>
        <v>0</v>
      </c>
      <c r="N206" s="150"/>
      <c r="O206" s="150"/>
    </row>
    <row r="207" customFormat="false" ht="15" hidden="false" customHeight="true" outlineLevel="0" collapsed="false">
      <c r="K207" s="198"/>
    </row>
    <row r="208" customFormat="false" ht="36" hidden="false" customHeight="true" outlineLevel="0" collapsed="false">
      <c r="A208" s="139"/>
      <c r="D208" s="139" t="s">
        <v>187</v>
      </c>
      <c r="E208" s="139"/>
      <c r="F208" s="139"/>
      <c r="G208" s="139" t="s">
        <v>200</v>
      </c>
      <c r="H208" s="139"/>
      <c r="I208" s="139"/>
      <c r="J208" s="119"/>
      <c r="K208" s="119"/>
      <c r="L208" s="119"/>
      <c r="M208" s="119"/>
      <c r="N208" s="119"/>
    </row>
    <row r="209" customFormat="false" ht="15" hidden="false" customHeight="true" outlineLevel="0" collapsed="false">
      <c r="K209" s="198"/>
    </row>
    <row r="210" customFormat="false" ht="15" hidden="false" customHeight="true" outlineLevel="0" collapsed="false">
      <c r="K210" s="195"/>
    </row>
    <row r="211" customFormat="false" ht="15" hidden="false" customHeight="true" outlineLevel="0" collapsed="false">
      <c r="K211" s="198"/>
    </row>
    <row r="212" customFormat="false" ht="15" hidden="false" customHeight="true" outlineLevel="0" collapsed="false">
      <c r="K212" s="195"/>
    </row>
    <row r="213" customFormat="false" ht="15" hidden="false" customHeight="true" outlineLevel="0" collapsed="false">
      <c r="K213" s="198"/>
    </row>
    <row r="214" customFormat="false" ht="15" hidden="false" customHeight="true" outlineLevel="0" collapsed="false">
      <c r="K214" s="195"/>
    </row>
    <row r="215" customFormat="false" ht="15" hidden="false" customHeight="true" outlineLevel="0" collapsed="false">
      <c r="K215" s="198"/>
    </row>
    <row r="216" customFormat="false" ht="15" hidden="false" customHeight="true" outlineLevel="0" collapsed="false">
      <c r="K216" s="195"/>
    </row>
    <row r="217" customFormat="false" ht="15" hidden="false" customHeight="true" outlineLevel="0" collapsed="false">
      <c r="K217" s="198"/>
    </row>
    <row r="218" customFormat="false" ht="15" hidden="false" customHeight="true" outlineLevel="0" collapsed="false">
      <c r="K218" s="195"/>
    </row>
    <row r="219" customFormat="false" ht="15" hidden="false" customHeight="true" outlineLevel="0" collapsed="false">
      <c r="K219" s="198"/>
    </row>
    <row r="220" customFormat="false" ht="15" hidden="false" customHeight="true" outlineLevel="0" collapsed="false">
      <c r="K220" s="195"/>
    </row>
    <row r="221" customFormat="false" ht="15" hidden="false" customHeight="true" outlineLevel="0" collapsed="false">
      <c r="K221" s="198"/>
    </row>
    <row r="222" customFormat="false" ht="15" hidden="false" customHeight="true" outlineLevel="0" collapsed="false">
      <c r="K222" s="195"/>
    </row>
    <row r="223" customFormat="false" ht="15" hidden="false" customHeight="true" outlineLevel="0" collapsed="false">
      <c r="K223" s="198"/>
    </row>
    <row r="224" customFormat="false" ht="15" hidden="false" customHeight="true" outlineLevel="0" collapsed="false">
      <c r="K224" s="195"/>
    </row>
    <row r="225" customFormat="false" ht="15" hidden="false" customHeight="true" outlineLevel="0" collapsed="false">
      <c r="K225" s="198"/>
    </row>
    <row r="226" customFormat="false" ht="15" hidden="false" customHeight="true" outlineLevel="0" collapsed="false">
      <c r="K226" s="195"/>
    </row>
    <row r="227" customFormat="false" ht="15" hidden="false" customHeight="true" outlineLevel="0" collapsed="false">
      <c r="K227" s="198"/>
    </row>
    <row r="228" customFormat="false" ht="15" hidden="false" customHeight="true" outlineLevel="0" collapsed="false">
      <c r="K228" s="195"/>
    </row>
    <row r="229" customFormat="false" ht="15" hidden="false" customHeight="true" outlineLevel="0" collapsed="false">
      <c r="K229" s="198"/>
    </row>
    <row r="230" customFormat="false" ht="15" hidden="false" customHeight="true" outlineLevel="0" collapsed="false">
      <c r="K230" s="195" t="str">
        <f aca="false">IF(H230="كم",320,IF(H230="نص كم",300,""))</f>
        <v/>
      </c>
    </row>
    <row r="231" customFormat="false" ht="15" hidden="false" customHeight="true" outlineLevel="0" collapsed="false">
      <c r="K231" s="198" t="str">
        <f aca="false">IF(H231="كم",320,IF(H231="نص كم",300,""))</f>
        <v/>
      </c>
    </row>
    <row r="232" customFormat="false" ht="15" hidden="false" customHeight="true" outlineLevel="0" collapsed="false">
      <c r="K232" s="195" t="str">
        <f aca="false">IF(H232="كم",320,IF(H232="نص كم",300,""))</f>
        <v/>
      </c>
    </row>
    <row r="233" customFormat="false" ht="15" hidden="false" customHeight="true" outlineLevel="0" collapsed="false">
      <c r="K233" s="198" t="str">
        <f aca="false">IF(H233="كم",320,IF(H233="نص كم",300,""))</f>
        <v/>
      </c>
    </row>
    <row r="234" customFormat="false" ht="15" hidden="false" customHeight="true" outlineLevel="0" collapsed="false">
      <c r="K234" s="195" t="str">
        <f aca="false">IF(H234="كم",320,IF(H234="نص كم",300,""))</f>
        <v/>
      </c>
    </row>
    <row r="235" customFormat="false" ht="15" hidden="false" customHeight="true" outlineLevel="0" collapsed="false">
      <c r="K235" s="198" t="str">
        <f aca="false">IF(H235="كم",320,IF(H235="نص كم",300,""))</f>
        <v/>
      </c>
    </row>
    <row r="236" customFormat="false" ht="15" hidden="false" customHeight="true" outlineLevel="0" collapsed="false">
      <c r="K236" s="195" t="str">
        <f aca="false">IF(H236="كم",320,IF(H236="نص كم",300,""))</f>
        <v/>
      </c>
    </row>
    <row r="237" customFormat="false" ht="15" hidden="false" customHeight="true" outlineLevel="0" collapsed="false">
      <c r="K237" s="198" t="str">
        <f aca="false">IF(H237="كم",320,IF(H237="نص كم",300,""))</f>
        <v/>
      </c>
    </row>
    <row r="238" customFormat="false" ht="15" hidden="false" customHeight="true" outlineLevel="0" collapsed="false">
      <c r="K238" s="195" t="str">
        <f aca="false">IF(H238="كم",320,IF(H238="نص كم",300,""))</f>
        <v/>
      </c>
    </row>
    <row r="239" customFormat="false" ht="15" hidden="false" customHeight="true" outlineLevel="0" collapsed="false">
      <c r="K239" s="198" t="str">
        <f aca="false">IF(H239="كم",320,IF(H239="نص كم",300,""))</f>
        <v/>
      </c>
    </row>
    <row r="240" customFormat="false" ht="15" hidden="false" customHeight="true" outlineLevel="0" collapsed="false">
      <c r="K240" s="195" t="str">
        <f aca="false">IF(H240="كم",320,IF(H240="نص كم",300,""))</f>
        <v/>
      </c>
    </row>
    <row r="241" customFormat="false" ht="15" hidden="false" customHeight="true" outlineLevel="0" collapsed="false">
      <c r="K241" s="198" t="str">
        <f aca="false">IF(H241="كم",320,IF(H241="نص كم",300,""))</f>
        <v/>
      </c>
    </row>
    <row r="242" customFormat="false" ht="15" hidden="false" customHeight="true" outlineLevel="0" collapsed="false">
      <c r="K242" s="195" t="str">
        <f aca="false">IF(H242="كم",320,IF(H242="نص كم",300,""))</f>
        <v/>
      </c>
    </row>
    <row r="243" customFormat="false" ht="15" hidden="false" customHeight="true" outlineLevel="0" collapsed="false">
      <c r="K243" s="198" t="str">
        <f aca="false">IF(H243="كم",320,IF(H243="نص كم",300,""))</f>
        <v/>
      </c>
    </row>
    <row r="244" customFormat="false" ht="15" hidden="false" customHeight="true" outlineLevel="0" collapsed="false">
      <c r="K244" s="195" t="str">
        <f aca="false">IF(H244="كم",320,IF(H244="نص كم",300,""))</f>
        <v/>
      </c>
    </row>
    <row r="245" customFormat="false" ht="15" hidden="false" customHeight="true" outlineLevel="0" collapsed="false">
      <c r="K245" s="198" t="str">
        <f aca="false">IF(H245="كم",320,IF(H245="نص كم",300,""))</f>
        <v/>
      </c>
    </row>
    <row r="246" customFormat="false" ht="15" hidden="false" customHeight="true" outlineLevel="0" collapsed="false">
      <c r="K246" s="195" t="str">
        <f aca="false">IF(H246="كم",320,IF(H246="نص كم",300,""))</f>
        <v/>
      </c>
    </row>
    <row r="247" customFormat="false" ht="15" hidden="false" customHeight="true" outlineLevel="0" collapsed="false">
      <c r="K247" s="198" t="str">
        <f aca="false">IF(H247="كم",320,IF(H247="نص كم",300,""))</f>
        <v/>
      </c>
    </row>
    <row r="248" customFormat="false" ht="15" hidden="false" customHeight="true" outlineLevel="0" collapsed="false">
      <c r="K248" s="195" t="str">
        <f aca="false">IF(H248="كم",320,IF(H248="نص كم",300,""))</f>
        <v/>
      </c>
    </row>
    <row r="249" customFormat="false" ht="15" hidden="false" customHeight="true" outlineLevel="0" collapsed="false">
      <c r="K249" s="198" t="str">
        <f aca="false">IF(H249="كم",320,IF(H249="نص كم",300,""))</f>
        <v/>
      </c>
    </row>
    <row r="250" customFormat="false" ht="15" hidden="false" customHeight="true" outlineLevel="0" collapsed="false">
      <c r="K250" s="195" t="str">
        <f aca="false">IF(H250="كم",320,IF(H250="نص كم",300,""))</f>
        <v/>
      </c>
    </row>
    <row r="251" customFormat="false" ht="15" hidden="false" customHeight="true" outlineLevel="0" collapsed="false">
      <c r="K251" s="198" t="str">
        <f aca="false">IF(H251="كم",320,IF(H251="نص كم",300,""))</f>
        <v/>
      </c>
    </row>
    <row r="252" customFormat="false" ht="15" hidden="false" customHeight="true" outlineLevel="0" collapsed="false">
      <c r="K252" s="195" t="str">
        <f aca="false">IF(H252="كم",320,IF(H252="نص كم",300,""))</f>
        <v/>
      </c>
    </row>
    <row r="253" customFormat="false" ht="15" hidden="false" customHeight="true" outlineLevel="0" collapsed="false">
      <c r="K253" s="198" t="str">
        <f aca="false">IF(H253="كم",320,IF(H253="نص كم",300,""))</f>
        <v/>
      </c>
    </row>
    <row r="254" customFormat="false" ht="15" hidden="false" customHeight="true" outlineLevel="0" collapsed="false">
      <c r="K254" s="195" t="str">
        <f aca="false">IF(H254="كم",320,IF(H254="نص كم",300,""))</f>
        <v/>
      </c>
    </row>
    <row r="255" customFormat="false" ht="15" hidden="false" customHeight="true" outlineLevel="0" collapsed="false">
      <c r="K255" s="198" t="str">
        <f aca="false">IF(H255="كم",320,IF(H255="نص كم",300,""))</f>
        <v/>
      </c>
    </row>
    <row r="256" customFormat="false" ht="15" hidden="false" customHeight="true" outlineLevel="0" collapsed="false">
      <c r="K256" s="195" t="str">
        <f aca="false">IF(H256="كم",320,IF(H256="نص كم",300,""))</f>
        <v/>
      </c>
    </row>
    <row r="257" customFormat="false" ht="15" hidden="false" customHeight="true" outlineLevel="0" collapsed="false">
      <c r="K257" s="198" t="str">
        <f aca="false">IF(H257="كم",320,IF(H257="نص كم",300,""))</f>
        <v/>
      </c>
    </row>
    <row r="258" customFormat="false" ht="15" hidden="false" customHeight="true" outlineLevel="0" collapsed="false">
      <c r="K258" s="195" t="str">
        <f aca="false">IF(H258="كم",320,IF(H258="نص كم",300,""))</f>
        <v/>
      </c>
    </row>
    <row r="259" customFormat="false" ht="15" hidden="false" customHeight="true" outlineLevel="0" collapsed="false">
      <c r="K259" s="198" t="str">
        <f aca="false">IF(H259="كم",320,IF(H259="نص كم",300,""))</f>
        <v/>
      </c>
    </row>
    <row r="260" customFormat="false" ht="15" hidden="false" customHeight="true" outlineLevel="0" collapsed="false">
      <c r="K260" s="195" t="str">
        <f aca="false">IF(H260="كم",320,IF(H260="نص كم",300,""))</f>
        <v/>
      </c>
    </row>
    <row r="261" customFormat="false" ht="15" hidden="false" customHeight="true" outlineLevel="0" collapsed="false">
      <c r="K261" s="198" t="str">
        <f aca="false">IF(H261="كم",320,IF(H261="نص كم",300,""))</f>
        <v/>
      </c>
    </row>
    <row r="262" customFormat="false" ht="15" hidden="false" customHeight="true" outlineLevel="0" collapsed="false">
      <c r="K262" s="195" t="str">
        <f aca="false">IF(H262="كم",320,IF(H262="نص كم",300,""))</f>
        <v/>
      </c>
    </row>
    <row r="263" customFormat="false" ht="15" hidden="false" customHeight="true" outlineLevel="0" collapsed="false">
      <c r="K263" s="198" t="str">
        <f aca="false">IF(H263="كم",320,IF(H263="نص كم",300,""))</f>
        <v/>
      </c>
    </row>
    <row r="264" customFormat="false" ht="15" hidden="false" customHeight="true" outlineLevel="0" collapsed="false">
      <c r="K264" s="195" t="str">
        <f aca="false">IF(H264="كم",320,IF(H264="نص كم",300,""))</f>
        <v/>
      </c>
    </row>
    <row r="265" customFormat="false" ht="15" hidden="false" customHeight="true" outlineLevel="0" collapsed="false">
      <c r="K265" s="198" t="str">
        <f aca="false">IF(H265="كم",320,IF(H265="نص كم",300,""))</f>
        <v/>
      </c>
    </row>
    <row r="266" customFormat="false" ht="15" hidden="false" customHeight="true" outlineLevel="0" collapsed="false">
      <c r="K266" s="195" t="str">
        <f aca="false">IF(H266="كم",320,IF(H266="نص كم",300,""))</f>
        <v/>
      </c>
    </row>
    <row r="267" customFormat="false" ht="15" hidden="false" customHeight="true" outlineLevel="0" collapsed="false">
      <c r="K267" s="198" t="str">
        <f aca="false">IF(H267="كم",320,IF(H267="نص كم",300,""))</f>
        <v/>
      </c>
    </row>
    <row r="268" customFormat="false" ht="15" hidden="false" customHeight="true" outlineLevel="0" collapsed="false">
      <c r="K268" s="195" t="str">
        <f aca="false">IF(H268="كم",320,IF(H268="نص كم",300,""))</f>
        <v/>
      </c>
    </row>
    <row r="269" customFormat="false" ht="15" hidden="false" customHeight="true" outlineLevel="0" collapsed="false">
      <c r="K269" s="198" t="str">
        <f aca="false">IF(H269="كم",320,IF(H269="نص كم",300,""))</f>
        <v/>
      </c>
    </row>
    <row r="270" customFormat="false" ht="15" hidden="false" customHeight="true" outlineLevel="0" collapsed="false">
      <c r="K270" s="195" t="str">
        <f aca="false">IF(H270="كم",320,IF(H270="نص كم",300,""))</f>
        <v/>
      </c>
    </row>
    <row r="271" customFormat="false" ht="15" hidden="false" customHeight="true" outlineLevel="0" collapsed="false">
      <c r="K271" s="198" t="str">
        <f aca="false">IF(H271="كم",320,IF(H271="نص كم",300,""))</f>
        <v/>
      </c>
    </row>
    <row r="272" customFormat="false" ht="15" hidden="false" customHeight="true" outlineLevel="0" collapsed="false">
      <c r="K272" s="195" t="str">
        <f aca="false">IF(H272="كم",320,IF(H272="نص كم",300,""))</f>
        <v/>
      </c>
    </row>
    <row r="273" customFormat="false" ht="15" hidden="false" customHeight="true" outlineLevel="0" collapsed="false">
      <c r="K273" s="198" t="str">
        <f aca="false">IF(H273="كم",320,IF(H273="نص كم",300,""))</f>
        <v/>
      </c>
    </row>
    <row r="274" customFormat="false" ht="15" hidden="false" customHeight="true" outlineLevel="0" collapsed="false">
      <c r="K274" s="195" t="str">
        <f aca="false">IF(H274="كم",320,IF(H274="نص كم",300,""))</f>
        <v/>
      </c>
    </row>
    <row r="275" customFormat="false" ht="15" hidden="false" customHeight="true" outlineLevel="0" collapsed="false">
      <c r="K275" s="198" t="str">
        <f aca="false">IF(H275="كم",320,IF(H275="نص كم",300,""))</f>
        <v/>
      </c>
    </row>
    <row r="276" customFormat="false" ht="15" hidden="false" customHeight="true" outlineLevel="0" collapsed="false">
      <c r="K276" s="195" t="str">
        <f aca="false">IF(H276="كم",320,IF(H276="نص كم",300,""))</f>
        <v/>
      </c>
    </row>
    <row r="277" customFormat="false" ht="15" hidden="false" customHeight="true" outlineLevel="0" collapsed="false">
      <c r="K277" s="198" t="str">
        <f aca="false">IF(H277="كم",320,IF(H277="نص كم",300,""))</f>
        <v/>
      </c>
    </row>
    <row r="278" customFormat="false" ht="15" hidden="false" customHeight="true" outlineLevel="0" collapsed="false">
      <c r="K278" s="195" t="str">
        <f aca="false">IF(H278="كم",320,IF(H278="نص كم",300,""))</f>
        <v/>
      </c>
    </row>
    <row r="279" customFormat="false" ht="15" hidden="false" customHeight="true" outlineLevel="0" collapsed="false">
      <c r="K279" s="198" t="str">
        <f aca="false">IF(H279="كم",320,IF(H279="نص كم",300,""))</f>
        <v/>
      </c>
    </row>
    <row r="280" customFormat="false" ht="15" hidden="false" customHeight="true" outlineLevel="0" collapsed="false">
      <c r="K280" s="195" t="str">
        <f aca="false">IF(H280="كم",320,IF(H280="نص كم",300,""))</f>
        <v/>
      </c>
    </row>
    <row r="281" customFormat="false" ht="15" hidden="false" customHeight="true" outlineLevel="0" collapsed="false">
      <c r="K281" s="198" t="str">
        <f aca="false">IF(H281="كم",320,IF(H281="نص كم",300,""))</f>
        <v/>
      </c>
    </row>
    <row r="282" customFormat="false" ht="15" hidden="false" customHeight="true" outlineLevel="0" collapsed="false">
      <c r="K282" s="195" t="str">
        <f aca="false">IF(H282="كم",320,IF(H282="نص كم",300,""))</f>
        <v/>
      </c>
    </row>
    <row r="283" customFormat="false" ht="15" hidden="false" customHeight="true" outlineLevel="0" collapsed="false">
      <c r="K283" s="198" t="str">
        <f aca="false">IF(H283="كم",320,IF(H283="نص كم",300,""))</f>
        <v/>
      </c>
    </row>
    <row r="284" customFormat="false" ht="15" hidden="false" customHeight="true" outlineLevel="0" collapsed="false">
      <c r="K284" s="195" t="str">
        <f aca="false">IF(H284="كم",320,IF(H284="نص كم",300,""))</f>
        <v/>
      </c>
    </row>
    <row r="285" customFormat="false" ht="15" hidden="false" customHeight="true" outlineLevel="0" collapsed="false">
      <c r="K285" s="198" t="str">
        <f aca="false">IF(H285="كم",320,IF(H285="نص كم",300,""))</f>
        <v/>
      </c>
    </row>
    <row r="286" customFormat="false" ht="15" hidden="false" customHeight="true" outlineLevel="0" collapsed="false">
      <c r="K286" s="195" t="str">
        <f aca="false">IF(H286="كم",320,IF(H286="نص كم",300,""))</f>
        <v/>
      </c>
    </row>
    <row r="287" customFormat="false" ht="15" hidden="false" customHeight="true" outlineLevel="0" collapsed="false">
      <c r="K287" s="198" t="str">
        <f aca="false">IF(H287="كم",320,IF(H287="نص كم",300,""))</f>
        <v/>
      </c>
    </row>
    <row r="288" customFormat="false" ht="15" hidden="false" customHeight="true" outlineLevel="0" collapsed="false">
      <c r="K288" s="195" t="str">
        <f aca="false">IF(H288="كم",320,IF(H288="نص كم",300,""))</f>
        <v/>
      </c>
    </row>
    <row r="289" customFormat="false" ht="15" hidden="false" customHeight="true" outlineLevel="0" collapsed="false">
      <c r="K289" s="198" t="str">
        <f aca="false">IF(H289="كم",320,IF(H289="نص كم",300,""))</f>
        <v/>
      </c>
    </row>
    <row r="290" customFormat="false" ht="15" hidden="false" customHeight="true" outlineLevel="0" collapsed="false">
      <c r="K290" s="195" t="str">
        <f aca="false">IF(H290="كم",320,IF(H290="نص كم",300,""))</f>
        <v/>
      </c>
    </row>
    <row r="291" customFormat="false" ht="15" hidden="false" customHeight="true" outlineLevel="0" collapsed="false">
      <c r="K291" s="198" t="str">
        <f aca="false">IF(H291="كم",320,IF(H291="نص كم",300,""))</f>
        <v/>
      </c>
    </row>
    <row r="292" customFormat="false" ht="15" hidden="false" customHeight="true" outlineLevel="0" collapsed="false">
      <c r="K292" s="195" t="str">
        <f aca="false">IF(H292="كم",320,IF(H292="نص كم",300,""))</f>
        <v/>
      </c>
    </row>
    <row r="293" customFormat="false" ht="15" hidden="false" customHeight="true" outlineLevel="0" collapsed="false">
      <c r="K293" s="198" t="str">
        <f aca="false">IF(H293="كم",320,IF(H293="نص كم",300,""))</f>
        <v/>
      </c>
    </row>
    <row r="294" customFormat="false" ht="15" hidden="false" customHeight="true" outlineLevel="0" collapsed="false">
      <c r="K294" s="195" t="str">
        <f aca="false">IF(H294="كم",320,IF(H294="نص كم",300,""))</f>
        <v/>
      </c>
    </row>
    <row r="295" customFormat="false" ht="15" hidden="false" customHeight="true" outlineLevel="0" collapsed="false">
      <c r="K295" s="198" t="str">
        <f aca="false">IF(H295="كم",320,IF(H295="نص كم",300,""))</f>
        <v/>
      </c>
    </row>
    <row r="296" customFormat="false" ht="15" hidden="false" customHeight="true" outlineLevel="0" collapsed="false">
      <c r="K296" s="195" t="str">
        <f aca="false">IF(H296="كم",320,IF(H296="نص كم",300,""))</f>
        <v/>
      </c>
    </row>
    <row r="297" customFormat="false" ht="15" hidden="false" customHeight="true" outlineLevel="0" collapsed="false">
      <c r="K297" s="198" t="str">
        <f aca="false">IF(H297="كم",320,IF(H297="نص كم",300,""))</f>
        <v/>
      </c>
    </row>
    <row r="298" customFormat="false" ht="15" hidden="false" customHeight="true" outlineLevel="0" collapsed="false">
      <c r="K298" s="195" t="str">
        <f aca="false">IF(H298="كم",320,IF(H298="نص كم",300,""))</f>
        <v/>
      </c>
    </row>
    <row r="299" customFormat="false" ht="15" hidden="false" customHeight="true" outlineLevel="0" collapsed="false">
      <c r="K299" s="198" t="str">
        <f aca="false">IF(H299="كم",320,IF(H299="نص كم",300,""))</f>
        <v/>
      </c>
    </row>
    <row r="300" customFormat="false" ht="15" hidden="false" customHeight="true" outlineLevel="0" collapsed="false">
      <c r="K300" s="195" t="str">
        <f aca="false">IF(H300="كم",320,IF(H300="نص كم",300,""))</f>
        <v/>
      </c>
    </row>
    <row r="301" customFormat="false" ht="15" hidden="false" customHeight="true" outlineLevel="0" collapsed="false">
      <c r="K301" s="198" t="str">
        <f aca="false">IF(H301="كم",320,IF(H301="نص كم",300,""))</f>
        <v/>
      </c>
    </row>
    <row r="302" customFormat="false" ht="15" hidden="false" customHeight="true" outlineLevel="0" collapsed="false">
      <c r="K302" s="195" t="str">
        <f aca="false">IF(H302="كم",320,IF(H302="نص كم",300,""))</f>
        <v/>
      </c>
    </row>
    <row r="303" customFormat="false" ht="15" hidden="false" customHeight="true" outlineLevel="0" collapsed="false">
      <c r="K303" s="198" t="str">
        <f aca="false">IF(H303="كم",320,IF(H303="نص كم",300,""))</f>
        <v/>
      </c>
    </row>
    <row r="304" customFormat="false" ht="15" hidden="false" customHeight="true" outlineLevel="0" collapsed="false">
      <c r="K304" s="195" t="str">
        <f aca="false">IF(H304="كم",320,IF(H304="نص كم",300,""))</f>
        <v/>
      </c>
    </row>
    <row r="305" customFormat="false" ht="15" hidden="false" customHeight="true" outlineLevel="0" collapsed="false">
      <c r="K305" s="198" t="str">
        <f aca="false">IF(H305="كم",320,IF(H305="نص كم",300,""))</f>
        <v/>
      </c>
    </row>
    <row r="306" customFormat="false" ht="15" hidden="false" customHeight="true" outlineLevel="0" collapsed="false">
      <c r="K306" s="195" t="str">
        <f aca="false">IF(H306="كم",320,IF(H306="نص كم",300,""))</f>
        <v/>
      </c>
    </row>
    <row r="307" customFormat="false" ht="15" hidden="false" customHeight="true" outlineLevel="0" collapsed="false">
      <c r="K307" s="198" t="str">
        <f aca="false">IF(H307="كم",320,IF(H307="نص كم",300,""))</f>
        <v/>
      </c>
    </row>
    <row r="308" customFormat="false" ht="15" hidden="false" customHeight="true" outlineLevel="0" collapsed="false">
      <c r="K308" s="195" t="str">
        <f aca="false">IF(H308="كم",320,IF(H308="نص كم",300,""))</f>
        <v/>
      </c>
    </row>
    <row r="309" customFormat="false" ht="15" hidden="false" customHeight="true" outlineLevel="0" collapsed="false">
      <c r="K309" s="198" t="str">
        <f aca="false">IF(H309="كم",320,IF(H309="نص كم",300,""))</f>
        <v/>
      </c>
    </row>
    <row r="310" customFormat="false" ht="15" hidden="false" customHeight="true" outlineLevel="0" collapsed="false">
      <c r="K310" s="195" t="str">
        <f aca="false">IF(H310="كم",320,IF(H310="نص كم",300,""))</f>
        <v/>
      </c>
    </row>
    <row r="311" customFormat="false" ht="15" hidden="false" customHeight="true" outlineLevel="0" collapsed="false">
      <c r="K311" s="198" t="str">
        <f aca="false">IF(H311="كم",320,IF(H311="نص كم",300,""))</f>
        <v/>
      </c>
    </row>
    <row r="312" customFormat="false" ht="15" hidden="false" customHeight="true" outlineLevel="0" collapsed="false">
      <c r="K312" s="195" t="str">
        <f aca="false">IF(H312="كم",320,IF(H312="نص كم",300,""))</f>
        <v/>
      </c>
    </row>
    <row r="313" customFormat="false" ht="15" hidden="false" customHeight="true" outlineLevel="0" collapsed="false">
      <c r="K313" s="198" t="str">
        <f aca="false">IF(H313="كم",320,IF(H313="نص كم",300,""))</f>
        <v/>
      </c>
    </row>
    <row r="314" customFormat="false" ht="15" hidden="false" customHeight="true" outlineLevel="0" collapsed="false">
      <c r="K314" s="195" t="str">
        <f aca="false">IF(H314="كم",320,IF(H314="نص كم",300,""))</f>
        <v/>
      </c>
    </row>
    <row r="315" customFormat="false" ht="15" hidden="false" customHeight="true" outlineLevel="0" collapsed="false">
      <c r="K315" s="198" t="str">
        <f aca="false">IF(H315="كم",320,IF(H315="نص كم",300,""))</f>
        <v/>
      </c>
    </row>
    <row r="316" customFormat="false" ht="15" hidden="false" customHeight="true" outlineLevel="0" collapsed="false">
      <c r="K316" s="195" t="str">
        <f aca="false">IF(H316="كم",320,IF(H316="نص كم",300,""))</f>
        <v/>
      </c>
    </row>
    <row r="317" customFormat="false" ht="15" hidden="false" customHeight="true" outlineLevel="0" collapsed="false">
      <c r="K317" s="198" t="str">
        <f aca="false">IF(H317="كم",320,IF(H317="نص كم",300,""))</f>
        <v/>
      </c>
    </row>
    <row r="318" customFormat="false" ht="15" hidden="false" customHeight="true" outlineLevel="0" collapsed="false">
      <c r="K318" s="195" t="str">
        <f aca="false">IF(H318="كم",320,IF(H318="نص كم",300,""))</f>
        <v/>
      </c>
    </row>
    <row r="319" customFormat="false" ht="15" hidden="false" customHeight="true" outlineLevel="0" collapsed="false">
      <c r="K319" s="198" t="str">
        <f aca="false">IF(H319="كم",320,IF(H319="نص كم",300,""))</f>
        <v/>
      </c>
    </row>
    <row r="320" customFormat="false" ht="15" hidden="false" customHeight="true" outlineLevel="0" collapsed="false">
      <c r="K320" s="195" t="str">
        <f aca="false">IF(H320="كم",320,IF(H320="نص كم",300,""))</f>
        <v/>
      </c>
    </row>
    <row r="321" customFormat="false" ht="15" hidden="false" customHeight="true" outlineLevel="0" collapsed="false">
      <c r="K321" s="198" t="str">
        <f aca="false">IF(H321="كم",320,IF(H321="نص كم",300,""))</f>
        <v/>
      </c>
    </row>
    <row r="322" customFormat="false" ht="15" hidden="false" customHeight="true" outlineLevel="0" collapsed="false">
      <c r="K322" s="195" t="str">
        <f aca="false">IF(H322="كم",320,IF(H322="نص كم",300,""))</f>
        <v/>
      </c>
    </row>
    <row r="323" customFormat="false" ht="15" hidden="false" customHeight="true" outlineLevel="0" collapsed="false">
      <c r="K323" s="198" t="str">
        <f aca="false">IF(H323="كم",320,IF(H323="نص كم",300,""))</f>
        <v/>
      </c>
    </row>
    <row r="324" customFormat="false" ht="15" hidden="false" customHeight="true" outlineLevel="0" collapsed="false">
      <c r="K324" s="195" t="str">
        <f aca="false">IF(H324="كم",320,IF(H324="نص كم",300,""))</f>
        <v/>
      </c>
    </row>
    <row r="325" customFormat="false" ht="15" hidden="false" customHeight="true" outlineLevel="0" collapsed="false">
      <c r="K325" s="198" t="str">
        <f aca="false">IF(H325="كم",320,IF(H325="نص كم",300,""))</f>
        <v/>
      </c>
    </row>
    <row r="326" customFormat="false" ht="15" hidden="false" customHeight="true" outlineLevel="0" collapsed="false">
      <c r="K326" s="195" t="str">
        <f aca="false">IF(H326="كم",320,IF(H326="نص كم",300,""))</f>
        <v/>
      </c>
    </row>
    <row r="327" customFormat="false" ht="15" hidden="false" customHeight="true" outlineLevel="0" collapsed="false">
      <c r="K327" s="198" t="str">
        <f aca="false">IF(H327="كم",320,IF(H327="نص كم",300,""))</f>
        <v/>
      </c>
    </row>
    <row r="328" customFormat="false" ht="15" hidden="false" customHeight="true" outlineLevel="0" collapsed="false">
      <c r="K328" s="195" t="str">
        <f aca="false">IF(H328="كم",320,IF(H328="نص كم",300,""))</f>
        <v/>
      </c>
    </row>
    <row r="329" customFormat="false" ht="15" hidden="false" customHeight="true" outlineLevel="0" collapsed="false">
      <c r="K329" s="198" t="str">
        <f aca="false">IF(H329="كم",320,IF(H329="نص كم",300,""))</f>
        <v/>
      </c>
    </row>
    <row r="330" customFormat="false" ht="15" hidden="false" customHeight="true" outlineLevel="0" collapsed="false">
      <c r="K330" s="195" t="str">
        <f aca="false">IF(H330="كم",320,IF(H330="نص كم",300,""))</f>
        <v/>
      </c>
    </row>
    <row r="331" customFormat="false" ht="15" hidden="false" customHeight="true" outlineLevel="0" collapsed="false">
      <c r="K331" s="198" t="str">
        <f aca="false">IF(H331="كم",320,IF(H331="نص كم",300,""))</f>
        <v/>
      </c>
    </row>
    <row r="332" customFormat="false" ht="15" hidden="false" customHeight="true" outlineLevel="0" collapsed="false">
      <c r="K332" s="195" t="str">
        <f aca="false">IF(H332="كم",320,IF(H332="نص كم",300,""))</f>
        <v/>
      </c>
    </row>
    <row r="333" customFormat="false" ht="15" hidden="false" customHeight="true" outlineLevel="0" collapsed="false">
      <c r="K333" s="198" t="str">
        <f aca="false">IF(H333="كم",320,IF(H333="نص كم",300,""))</f>
        <v/>
      </c>
    </row>
    <row r="334" customFormat="false" ht="15" hidden="false" customHeight="true" outlineLevel="0" collapsed="false">
      <c r="K334" s="195" t="str">
        <f aca="false">IF(H334="كم",320,IF(H334="نص كم",300,""))</f>
        <v/>
      </c>
    </row>
    <row r="335" customFormat="false" ht="15" hidden="false" customHeight="true" outlineLevel="0" collapsed="false">
      <c r="K335" s="198" t="str">
        <f aca="false">IF(H335="كم",320,IF(H335="نص كم",300,""))</f>
        <v/>
      </c>
    </row>
    <row r="336" customFormat="false" ht="15" hidden="false" customHeight="true" outlineLevel="0" collapsed="false">
      <c r="K336" s="195" t="str">
        <f aca="false">IF(H336="كم",320,IF(H336="نص كم",300,""))</f>
        <v/>
      </c>
    </row>
    <row r="337" customFormat="false" ht="15" hidden="false" customHeight="true" outlineLevel="0" collapsed="false">
      <c r="K337" s="198" t="str">
        <f aca="false">IF(H337="كم",320,IF(H337="نص كم",300,""))</f>
        <v/>
      </c>
    </row>
    <row r="338" customFormat="false" ht="15" hidden="false" customHeight="true" outlineLevel="0" collapsed="false">
      <c r="K338" s="195" t="str">
        <f aca="false">IF(H338="كم",320,IF(H338="نص كم",300,""))</f>
        <v/>
      </c>
    </row>
    <row r="339" customFormat="false" ht="15" hidden="false" customHeight="true" outlineLevel="0" collapsed="false">
      <c r="K339" s="198" t="str">
        <f aca="false">IF(H339="كم",320,IF(H339="نص كم",300,""))</f>
        <v/>
      </c>
    </row>
    <row r="340" customFormat="false" ht="15" hidden="false" customHeight="true" outlineLevel="0" collapsed="false">
      <c r="K340" s="195" t="str">
        <f aca="false">IF(H340="كم",320,IF(H340="نص كم",300,""))</f>
        <v/>
      </c>
    </row>
    <row r="341" customFormat="false" ht="15" hidden="false" customHeight="true" outlineLevel="0" collapsed="false">
      <c r="K341" s="198" t="str">
        <f aca="false">IF(H341="كم",320,IF(H341="نص كم",300,""))</f>
        <v/>
      </c>
    </row>
    <row r="342" customFormat="false" ht="15" hidden="false" customHeight="true" outlineLevel="0" collapsed="false">
      <c r="K342" s="195" t="str">
        <f aca="false">IF(H342="كم",320,IF(H342="نص كم",300,""))</f>
        <v/>
      </c>
    </row>
    <row r="343" customFormat="false" ht="15" hidden="false" customHeight="true" outlineLevel="0" collapsed="false">
      <c r="K343" s="198" t="str">
        <f aca="false">IF(H343="كم",320,IF(H343="نص كم",300,""))</f>
        <v/>
      </c>
    </row>
    <row r="344" customFormat="false" ht="15" hidden="false" customHeight="true" outlineLevel="0" collapsed="false">
      <c r="K344" s="195" t="str">
        <f aca="false">IF(H344="كم",320,IF(H344="نص كم",300,""))</f>
        <v/>
      </c>
    </row>
    <row r="345" customFormat="false" ht="15" hidden="false" customHeight="true" outlineLevel="0" collapsed="false">
      <c r="K345" s="198" t="str">
        <f aca="false">IF(H345="كم",320,IF(H345="نص كم",300,""))</f>
        <v/>
      </c>
    </row>
    <row r="346" customFormat="false" ht="15" hidden="false" customHeight="true" outlineLevel="0" collapsed="false">
      <c r="K346" s="195" t="str">
        <f aca="false">IF(H346="كم",320,IF(H346="نص كم",300,""))</f>
        <v/>
      </c>
    </row>
    <row r="347" customFormat="false" ht="15" hidden="false" customHeight="true" outlineLevel="0" collapsed="false">
      <c r="K347" s="198" t="str">
        <f aca="false">IF(H347="كم",320,IF(H347="نص كم",300,""))</f>
        <v/>
      </c>
    </row>
    <row r="348" customFormat="false" ht="15" hidden="false" customHeight="true" outlineLevel="0" collapsed="false">
      <c r="K348" s="195" t="str">
        <f aca="false">IF(H348="كم",320,IF(H348="نص كم",300,""))</f>
        <v/>
      </c>
    </row>
    <row r="349" customFormat="false" ht="15" hidden="false" customHeight="true" outlineLevel="0" collapsed="false">
      <c r="K349" s="198" t="str">
        <f aca="false">IF(H349="كم",320,IF(H349="نص كم",300,""))</f>
        <v/>
      </c>
    </row>
    <row r="350" customFormat="false" ht="15" hidden="false" customHeight="true" outlineLevel="0" collapsed="false">
      <c r="K350" s="195" t="str">
        <f aca="false">IF(H350="كم",320,IF(H350="نص كم",300,""))</f>
        <v/>
      </c>
    </row>
    <row r="351" customFormat="false" ht="15" hidden="false" customHeight="true" outlineLevel="0" collapsed="false">
      <c r="K351" s="198" t="str">
        <f aca="false">IF(H351="كم",320,IF(H351="نص كم",300,""))</f>
        <v/>
      </c>
    </row>
    <row r="352" customFormat="false" ht="15" hidden="false" customHeight="true" outlineLevel="0" collapsed="false">
      <c r="K352" s="195" t="str">
        <f aca="false">IF(H352="كم",320,IF(H352="نص كم",300,""))</f>
        <v/>
      </c>
    </row>
    <row r="353" customFormat="false" ht="15" hidden="false" customHeight="true" outlineLevel="0" collapsed="false">
      <c r="K353" s="198" t="str">
        <f aca="false">IF(H353="كم",320,IF(H353="نص كم",300,""))</f>
        <v/>
      </c>
    </row>
    <row r="354" customFormat="false" ht="15" hidden="false" customHeight="true" outlineLevel="0" collapsed="false">
      <c r="K354" s="195" t="str">
        <f aca="false">IF(H354="كم",320,IF(H354="نص كم",300,""))</f>
        <v/>
      </c>
    </row>
    <row r="355" customFormat="false" ht="15" hidden="false" customHeight="true" outlineLevel="0" collapsed="false">
      <c r="K355" s="198" t="str">
        <f aca="false">IF(H355="كم",320,IF(H355="نص كم",300,""))</f>
        <v/>
      </c>
    </row>
    <row r="356" customFormat="false" ht="15" hidden="false" customHeight="true" outlineLevel="0" collapsed="false">
      <c r="K356" s="195" t="str">
        <f aca="false">IF(H356="كم",320,IF(H356="نص كم",300,""))</f>
        <v/>
      </c>
    </row>
    <row r="357" customFormat="false" ht="15" hidden="false" customHeight="true" outlineLevel="0" collapsed="false">
      <c r="K357" s="198" t="str">
        <f aca="false">IF(H357="كم",320,IF(H357="نص كم",300,""))</f>
        <v/>
      </c>
    </row>
    <row r="358" customFormat="false" ht="15" hidden="false" customHeight="true" outlineLevel="0" collapsed="false">
      <c r="K358" s="195" t="str">
        <f aca="false">IF(H358="كم",320,IF(H358="نص كم",300,""))</f>
        <v/>
      </c>
    </row>
    <row r="359" customFormat="false" ht="15" hidden="false" customHeight="true" outlineLevel="0" collapsed="false">
      <c r="K359" s="198" t="str">
        <f aca="false">IF(H359="كم",320,IF(H359="نص كم",300,""))</f>
        <v/>
      </c>
    </row>
    <row r="360" customFormat="false" ht="15" hidden="false" customHeight="true" outlineLevel="0" collapsed="false">
      <c r="K360" s="195" t="str">
        <f aca="false">IF(H360="كم",320,IF(H360="نص كم",300,""))</f>
        <v/>
      </c>
    </row>
    <row r="361" customFormat="false" ht="15" hidden="false" customHeight="true" outlineLevel="0" collapsed="false">
      <c r="K361" s="198" t="str">
        <f aca="false">IF(H361="كم",320,IF(H361="نص كم",300,""))</f>
        <v/>
      </c>
    </row>
    <row r="362" customFormat="false" ht="15" hidden="false" customHeight="true" outlineLevel="0" collapsed="false">
      <c r="K362" s="195" t="str">
        <f aca="false">IF(H362="كم",320,IF(H362="نص كم",300,""))</f>
        <v/>
      </c>
    </row>
    <row r="363" customFormat="false" ht="15" hidden="false" customHeight="true" outlineLevel="0" collapsed="false">
      <c r="K363" s="198" t="str">
        <f aca="false">IF(H363="كم",320,IF(H363="نص كم",300,""))</f>
        <v/>
      </c>
    </row>
    <row r="364" customFormat="false" ht="15" hidden="false" customHeight="true" outlineLevel="0" collapsed="false">
      <c r="K364" s="195" t="str">
        <f aca="false">IF(H364="كم",320,IF(H364="نص كم",300,""))</f>
        <v/>
      </c>
    </row>
    <row r="365" customFormat="false" ht="15" hidden="false" customHeight="true" outlineLevel="0" collapsed="false">
      <c r="K365" s="198" t="str">
        <f aca="false">IF(H365="كم",320,IF(H365="نص كم",300,""))</f>
        <v/>
      </c>
    </row>
    <row r="366" customFormat="false" ht="15" hidden="false" customHeight="true" outlineLevel="0" collapsed="false">
      <c r="K366" s="195" t="str">
        <f aca="false">IF(H366="كم",320,IF(H366="نص كم",300,""))</f>
        <v/>
      </c>
    </row>
    <row r="367" customFormat="false" ht="15" hidden="false" customHeight="true" outlineLevel="0" collapsed="false">
      <c r="K367" s="198" t="str">
        <f aca="false">IF(H367="كم",320,IF(H367="نص كم",300,""))</f>
        <v/>
      </c>
    </row>
    <row r="368" customFormat="false" ht="15" hidden="false" customHeight="true" outlineLevel="0" collapsed="false">
      <c r="K368" s="195" t="str">
        <f aca="false">IF(H368="كم",320,IF(H368="نص كم",300,""))</f>
        <v/>
      </c>
    </row>
    <row r="369" customFormat="false" ht="15" hidden="false" customHeight="true" outlineLevel="0" collapsed="false">
      <c r="K369" s="198" t="str">
        <f aca="false">IF(H369="كم",320,IF(H369="نص كم",300,""))</f>
        <v/>
      </c>
    </row>
    <row r="370" customFormat="false" ht="15" hidden="false" customHeight="true" outlineLevel="0" collapsed="false">
      <c r="K370" s="195" t="str">
        <f aca="false">IF(H370="كم",320,IF(H370="نص كم",300,""))</f>
        <v/>
      </c>
    </row>
    <row r="371" customFormat="false" ht="15" hidden="false" customHeight="true" outlineLevel="0" collapsed="false">
      <c r="K371" s="198" t="str">
        <f aca="false">IF(H371="كم",320,IF(H371="نص كم",300,""))</f>
        <v/>
      </c>
    </row>
    <row r="372" customFormat="false" ht="15" hidden="false" customHeight="true" outlineLevel="0" collapsed="false">
      <c r="K372" s="195" t="str">
        <f aca="false">IF(H372="كم",320,IF(H372="نص كم",300,""))</f>
        <v/>
      </c>
    </row>
    <row r="373" customFormat="false" ht="15" hidden="false" customHeight="true" outlineLevel="0" collapsed="false">
      <c r="K373" s="198" t="str">
        <f aca="false">IF(H373="كم",320,IF(H373="نص كم",300,""))</f>
        <v/>
      </c>
    </row>
    <row r="374" customFormat="false" ht="15" hidden="false" customHeight="true" outlineLevel="0" collapsed="false">
      <c r="K374" s="195" t="str">
        <f aca="false">IF(H374="كم",320,IF(H374="نص كم",300,""))</f>
        <v/>
      </c>
    </row>
    <row r="375" customFormat="false" ht="15" hidden="false" customHeight="true" outlineLevel="0" collapsed="false">
      <c r="K375" s="198" t="str">
        <f aca="false">IF(H375="كم",320,IF(H375="نص كم",300,""))</f>
        <v/>
      </c>
    </row>
    <row r="376" customFormat="false" ht="15" hidden="false" customHeight="true" outlineLevel="0" collapsed="false">
      <c r="K376" s="195" t="str">
        <f aca="false">IF(H376="كم",320,IF(H376="نص كم",300,""))</f>
        <v/>
      </c>
    </row>
    <row r="377" customFormat="false" ht="15" hidden="false" customHeight="true" outlineLevel="0" collapsed="false">
      <c r="K377" s="198" t="str">
        <f aca="false">IF(H377="كم",320,IF(H377="نص كم",300,""))</f>
        <v/>
      </c>
    </row>
    <row r="378" customFormat="false" ht="15" hidden="false" customHeight="true" outlineLevel="0" collapsed="false">
      <c r="K378" s="195" t="str">
        <f aca="false">IF(H378="كم",320,IF(H378="نص كم",300,""))</f>
        <v/>
      </c>
    </row>
    <row r="379" customFormat="false" ht="15" hidden="false" customHeight="true" outlineLevel="0" collapsed="false">
      <c r="K379" s="198" t="str">
        <f aca="false">IF(H379="كم",320,IF(H379="نص كم",300,""))</f>
        <v/>
      </c>
    </row>
    <row r="380" customFormat="false" ht="15" hidden="false" customHeight="true" outlineLevel="0" collapsed="false">
      <c r="K380" s="195" t="str">
        <f aca="false">IF(H380="كم",320,IF(H380="نص كم",300,""))</f>
        <v/>
      </c>
    </row>
    <row r="381" customFormat="false" ht="15" hidden="false" customHeight="true" outlineLevel="0" collapsed="false">
      <c r="K381" s="198" t="str">
        <f aca="false">IF(H381="كم",320,IF(H381="نص كم",300,""))</f>
        <v/>
      </c>
    </row>
    <row r="382" customFormat="false" ht="15" hidden="false" customHeight="true" outlineLevel="0" collapsed="false">
      <c r="K382" s="195" t="str">
        <f aca="false">IF(H382="كم",320,IF(H382="نص كم",300,""))</f>
        <v/>
      </c>
    </row>
    <row r="383" customFormat="false" ht="15" hidden="false" customHeight="true" outlineLevel="0" collapsed="false">
      <c r="K383" s="198" t="str">
        <f aca="false">IF(H383="كم",320,IF(H383="نص كم",300,""))</f>
        <v/>
      </c>
    </row>
    <row r="384" customFormat="false" ht="15" hidden="false" customHeight="true" outlineLevel="0" collapsed="false">
      <c r="K384" s="195" t="str">
        <f aca="false">IF(H384="كم",320,IF(H384="نص كم",300,""))</f>
        <v/>
      </c>
    </row>
    <row r="385" customFormat="false" ht="15" hidden="false" customHeight="true" outlineLevel="0" collapsed="false">
      <c r="K385" s="198" t="str">
        <f aca="false">IF(H385="كم",320,IF(H385="نص كم",300,""))</f>
        <v/>
      </c>
    </row>
    <row r="386" customFormat="false" ht="15" hidden="false" customHeight="true" outlineLevel="0" collapsed="false">
      <c r="K386" s="195" t="str">
        <f aca="false">IF(H386="كم",320,IF(H386="نص كم",300,""))</f>
        <v/>
      </c>
    </row>
    <row r="387" customFormat="false" ht="15" hidden="false" customHeight="true" outlineLevel="0" collapsed="false">
      <c r="K387" s="198" t="str">
        <f aca="false">IF(H387="كم",320,IF(H387="نص كم",300,""))</f>
        <v/>
      </c>
    </row>
    <row r="388" customFormat="false" ht="15" hidden="false" customHeight="true" outlineLevel="0" collapsed="false">
      <c r="K388" s="195" t="str">
        <f aca="false">IF(H388="كم",320,IF(H388="نص كم",300,""))</f>
        <v/>
      </c>
    </row>
    <row r="389" customFormat="false" ht="15" hidden="false" customHeight="true" outlineLevel="0" collapsed="false">
      <c r="K389" s="198" t="str">
        <f aca="false">IF(H389="كم",320,IF(H389="نص كم",300,""))</f>
        <v/>
      </c>
    </row>
    <row r="390" customFormat="false" ht="15" hidden="false" customHeight="true" outlineLevel="0" collapsed="false">
      <c r="K390" s="195" t="str">
        <f aca="false">IF(H390="كم",320,IF(H390="نص كم",300,""))</f>
        <v/>
      </c>
    </row>
    <row r="391" customFormat="false" ht="15" hidden="false" customHeight="true" outlineLevel="0" collapsed="false">
      <c r="K391" s="198" t="str">
        <f aca="false">IF(H391="كم",320,IF(H391="نص كم",300,""))</f>
        <v/>
      </c>
    </row>
    <row r="392" customFormat="false" ht="15" hidden="false" customHeight="true" outlineLevel="0" collapsed="false">
      <c r="K392" s="195" t="str">
        <f aca="false">IF(H392="كم",320,IF(H392="نص كم",300,""))</f>
        <v/>
      </c>
    </row>
    <row r="393" customFormat="false" ht="15" hidden="false" customHeight="true" outlineLevel="0" collapsed="false">
      <c r="K393" s="198" t="str">
        <f aca="false">IF(H393="كم",320,IF(H393="نص كم",300,""))</f>
        <v/>
      </c>
    </row>
    <row r="394" customFormat="false" ht="15" hidden="false" customHeight="true" outlineLevel="0" collapsed="false">
      <c r="K394" s="195" t="str">
        <f aca="false">IF(H394="كم",320,IF(H394="نص كم",300,""))</f>
        <v/>
      </c>
    </row>
    <row r="395" customFormat="false" ht="15" hidden="false" customHeight="true" outlineLevel="0" collapsed="false">
      <c r="K395" s="198" t="str">
        <f aca="false">IF(H395="كم",320,IF(H395="نص كم",300,""))</f>
        <v/>
      </c>
    </row>
    <row r="396" customFormat="false" ht="15" hidden="false" customHeight="true" outlineLevel="0" collapsed="false">
      <c r="K396" s="195" t="str">
        <f aca="false">IF(H396="كم",320,IF(H396="نص كم",300,""))</f>
        <v/>
      </c>
    </row>
    <row r="397" customFormat="false" ht="15" hidden="false" customHeight="true" outlineLevel="0" collapsed="false">
      <c r="K397" s="198" t="str">
        <f aca="false">IF(H397="كم",320,IF(H397="نص كم",300,""))</f>
        <v/>
      </c>
    </row>
    <row r="398" customFormat="false" ht="15" hidden="false" customHeight="true" outlineLevel="0" collapsed="false">
      <c r="K398" s="195" t="str">
        <f aca="false">IF(H398="كم",320,IF(H398="نص كم",300,""))</f>
        <v/>
      </c>
    </row>
    <row r="399" customFormat="false" ht="15" hidden="false" customHeight="true" outlineLevel="0" collapsed="false">
      <c r="K399" s="198" t="str">
        <f aca="false">IF(H399="كم",320,IF(H399="نص كم",300,""))</f>
        <v/>
      </c>
    </row>
    <row r="400" customFormat="false" ht="15" hidden="false" customHeight="true" outlineLevel="0" collapsed="false">
      <c r="K400" s="195" t="str">
        <f aca="false">IF(H400="كم",320,IF(H400="نص كم",300,""))</f>
        <v/>
      </c>
    </row>
  </sheetData>
  <mergeCells count="5">
    <mergeCell ref="D1:M1"/>
    <mergeCell ref="D206:J206"/>
    <mergeCell ref="D208:F208"/>
    <mergeCell ref="G208:I208"/>
    <mergeCell ref="J208:L208"/>
  </mergeCells>
  <dataValidations count="8">
    <dataValidation allowBlank="true" errorStyle="stop" operator="between" showDropDown="false" showErrorMessage="true" showInputMessage="false" sqref="N6:N205" type="list">
      <formula1>"معلق,معتمد,مرفوض"</formula1>
      <formula2>0</formula2>
    </dataValidation>
    <dataValidation allowBlank="true" errorStyle="stop" operator="between" showDropDown="false" showErrorMessage="false" showInputMessage="false" sqref="G6:G205" type="list">
      <formula1>"XS,S,M,L,XL,2XL,3XL,4XL,5XL,6XL,7XL"</formula1>
      <formula2>0</formula2>
    </dataValidation>
    <dataValidation allowBlank="true" errorStyle="stop" operator="between" showDropDown="false" showErrorMessage="false" showInputMessage="false" sqref="E6:E205" type="list">
      <formula1>بيانات!$D$2:$M$2</formula1>
      <formula2>0</formula2>
    </dataValidation>
    <dataValidation allowBlank="true" errorStyle="stop" operator="between" showDropDown="false" showErrorMessage="false" showInputMessage="false" sqref="F6:F205" type="list">
      <formula1>بيانات!$D$1:$W$1</formula1>
      <formula2>0</formula2>
    </dataValidation>
    <dataValidation allowBlank="true" errorStyle="stop" operator="between" showDropDown="false" showErrorMessage="false" showInputMessage="false" sqref="H6:H205" type="list">
      <formula1>بيانات!$D$5:$E$5</formula1>
      <formula2>0</formula2>
    </dataValidation>
    <dataValidation allowBlank="true" errorStyle="stop" operator="between" showDropDown="false" showErrorMessage="false" showInputMessage="false" sqref="I6:I205" type="list">
      <formula1>بيانات!$D$6:$E$6</formula1>
      <formula2>0</formula2>
    </dataValidation>
    <dataValidation allowBlank="true" errorStyle="stop" operator="between" showDropDown="false" showErrorMessage="false" showInputMessage="false" sqref="M2" type="list">
      <formula1>العملاء!$E$5:$E$204</formula1>
      <formula2>0</formula2>
    </dataValidation>
    <dataValidation allowBlank="true" errorStyle="stop" operator="between" showDropDown="false" showErrorMessage="false" showInputMessage="false" sqref="P6:P205" type="list">
      <formula1>العملاء!$E$5:$E$204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7"/>
  <sheetViews>
    <sheetView showFormulas="false" showGridLines="true" showRowColHeaders="true" showZeros="true" rightToLeft="tru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26"/>
    <col collapsed="false" customWidth="true" hidden="false" outlineLevel="0" max="4" min="3" style="0" width="10"/>
    <col collapsed="false" customWidth="true" hidden="false" outlineLevel="0" max="5" min="5" style="0" width="26"/>
    <col collapsed="false" customWidth="true" hidden="false" outlineLevel="0" max="6" min="6" style="0" width="10"/>
    <col collapsed="false" customWidth="true" hidden="false" outlineLevel="0" max="7" min="7" style="0" width="16"/>
    <col collapsed="false" customWidth="true" hidden="false" outlineLevel="0" max="8" min="8" style="0" width="12"/>
    <col collapsed="false" customWidth="true" hidden="false" outlineLevel="0" max="9" min="9" style="0" width="14"/>
    <col collapsed="false" customWidth="true" hidden="false" outlineLevel="0" max="10" min="10" style="0" width="16"/>
    <col collapsed="false" customWidth="true" hidden="false" outlineLevel="0" max="11" min="11" style="0" width="18"/>
    <col collapsed="false" customWidth="true" hidden="false" outlineLevel="0" max="12" min="12" style="0" width="16"/>
  </cols>
  <sheetData>
    <row r="1" customFormat="false" ht="37.5" hidden="false" customHeight="true" outlineLevel="0" collapsed="false">
      <c r="A1" s="202"/>
      <c r="D1" s="202" t="s">
        <v>224</v>
      </c>
      <c r="E1" s="202"/>
      <c r="F1" s="202"/>
      <c r="G1" s="202"/>
      <c r="H1" s="202"/>
      <c r="I1" s="202"/>
      <c r="J1" s="202"/>
      <c r="K1" s="202"/>
      <c r="L1" s="202"/>
    </row>
    <row r="3" customFormat="false" ht="15" hidden="false" customHeight="true" outlineLevel="0" collapsed="false">
      <c r="A3" s="203"/>
      <c r="B3" s="203"/>
      <c r="C3" s="203"/>
      <c r="D3" s="203" t="s">
        <v>161</v>
      </c>
      <c r="E3" s="203" t="s">
        <v>225</v>
      </c>
      <c r="F3" s="203" t="s">
        <v>226</v>
      </c>
      <c r="G3" s="203" t="s">
        <v>163</v>
      </c>
      <c r="H3" s="203" t="s">
        <v>227</v>
      </c>
      <c r="I3" s="203" t="s">
        <v>136</v>
      </c>
      <c r="J3" s="203" t="s">
        <v>228</v>
      </c>
      <c r="K3" s="203" t="s">
        <v>229</v>
      </c>
      <c r="L3" s="203" t="s">
        <v>230</v>
      </c>
    </row>
    <row r="4" customFormat="false" ht="15" hidden="false" customHeight="true" outlineLevel="0" collapsed="false">
      <c r="A4" s="96"/>
      <c r="B4" s="96"/>
      <c r="C4" s="96"/>
      <c r="D4" s="96" t="n">
        <v>1</v>
      </c>
      <c r="E4" s="96" t="s">
        <v>88</v>
      </c>
      <c r="F4" s="96" t="s">
        <v>231</v>
      </c>
      <c r="G4" s="96" t="s">
        <v>116</v>
      </c>
      <c r="H4" s="204" t="n">
        <v>10</v>
      </c>
      <c r="I4" s="205" t="n">
        <v>0</v>
      </c>
      <c r="J4" s="206" t="n">
        <f aca="false">SUMIF('توريد قطع الغيار'!$E$6:$E$105,E4,'توريد قطع الغيار'!$H$6:$H$105)</f>
        <v>0</v>
      </c>
      <c r="K4" s="204" t="n">
        <f aca="false">SUMIF('صرف قطع الغيار'!$E$6:$E$105,E4,'صرف قطع الغيار'!$H$6:$H$105)</f>
        <v>0</v>
      </c>
      <c r="L4" s="207" t="n">
        <f aca="false">I4+J4-K4</f>
        <v>0</v>
      </c>
    </row>
    <row r="5" customFormat="false" ht="15" hidden="false" customHeight="true" outlineLevel="0" collapsed="false">
      <c r="A5" s="100"/>
      <c r="B5" s="100"/>
      <c r="C5" s="100"/>
      <c r="D5" s="100" t="n">
        <v>2</v>
      </c>
      <c r="E5" s="100" t="s">
        <v>89</v>
      </c>
      <c r="F5" s="100" t="s">
        <v>232</v>
      </c>
      <c r="G5" s="100" t="s">
        <v>114</v>
      </c>
      <c r="H5" s="208" t="n">
        <v>20</v>
      </c>
      <c r="I5" s="209" t="n">
        <v>0</v>
      </c>
      <c r="J5" s="210" t="n">
        <f aca="false">SUMIF('توريد قطع الغيار'!$E$6:$E$105,E5,'توريد قطع الغيار'!$H$6:$H$105)</f>
        <v>0</v>
      </c>
      <c r="K5" s="208" t="n">
        <f aca="false">SUMIF('صرف قطع الغيار'!$E$6:$E$105,E5,'صرف قطع الغيار'!$H$6:$H$105)</f>
        <v>0</v>
      </c>
      <c r="L5" s="211" t="n">
        <f aca="false">I5+J5-K5</f>
        <v>0</v>
      </c>
    </row>
    <row r="6" customFormat="false" ht="15" hidden="false" customHeight="true" outlineLevel="0" collapsed="false">
      <c r="A6" s="96"/>
      <c r="B6" s="96"/>
      <c r="C6" s="96"/>
      <c r="D6" s="96" t="n">
        <v>3</v>
      </c>
      <c r="E6" s="96" t="s">
        <v>90</v>
      </c>
      <c r="F6" s="96" t="s">
        <v>101</v>
      </c>
      <c r="G6" s="96" t="s">
        <v>114</v>
      </c>
      <c r="H6" s="204" t="n">
        <v>20</v>
      </c>
      <c r="I6" s="205" t="n">
        <v>0</v>
      </c>
      <c r="J6" s="206" t="n">
        <f aca="false">SUMIF('توريد قطع الغيار'!$E$6:$E$105,E6,'توريد قطع الغيار'!$H$6:$H$105)</f>
        <v>0</v>
      </c>
      <c r="K6" s="204" t="n">
        <f aca="false">SUMIF('صرف قطع الغيار'!$E$6:$E$105,E6,'صرف قطع الغيار'!$H$6:$H$105)</f>
        <v>0</v>
      </c>
      <c r="L6" s="207" t="n">
        <f aca="false">I6+J6-K6</f>
        <v>0</v>
      </c>
    </row>
    <row r="7" customFormat="false" ht="15" hidden="false" customHeight="true" outlineLevel="0" collapsed="false">
      <c r="A7" s="100"/>
      <c r="B7" s="100"/>
      <c r="C7" s="100"/>
      <c r="D7" s="100" t="n">
        <v>4</v>
      </c>
      <c r="E7" s="100" t="s">
        <v>91</v>
      </c>
      <c r="F7" s="100" t="s">
        <v>102</v>
      </c>
      <c r="G7" s="100" t="s">
        <v>115</v>
      </c>
      <c r="H7" s="208" t="n">
        <v>30</v>
      </c>
      <c r="I7" s="209" t="n">
        <v>0</v>
      </c>
      <c r="J7" s="210" t="n">
        <f aca="false">SUMIF('توريد قطع الغيار'!$E$6:$E$105,E7,'توريد قطع الغيار'!$H$6:$H$105)</f>
        <v>0</v>
      </c>
      <c r="K7" s="208" t="n">
        <f aca="false">SUMIF('صرف قطع الغيار'!$E$6:$E$105,E7,'صرف قطع الغيار'!$H$6:$H$105)</f>
        <v>0</v>
      </c>
      <c r="L7" s="211" t="n">
        <f aca="false">I7+J7-K7</f>
        <v>0</v>
      </c>
    </row>
    <row r="8" customFormat="false" ht="15" hidden="false" customHeight="true" outlineLevel="0" collapsed="false">
      <c r="A8" s="96"/>
      <c r="B8" s="96"/>
      <c r="C8" s="96"/>
      <c r="D8" s="96" t="n">
        <v>5</v>
      </c>
      <c r="E8" s="96" t="s">
        <v>92</v>
      </c>
      <c r="F8" s="96" t="s">
        <v>103</v>
      </c>
      <c r="G8" s="96" t="s">
        <v>115</v>
      </c>
      <c r="H8" s="204" t="n">
        <v>20</v>
      </c>
      <c r="I8" s="205" t="n">
        <v>0</v>
      </c>
      <c r="J8" s="206" t="n">
        <f aca="false">SUMIF('توريد قطع الغيار'!$E$6:$E$105,E8,'توريد قطع الغيار'!$H$6:$H$105)</f>
        <v>0</v>
      </c>
      <c r="K8" s="204" t="n">
        <f aca="false">SUMIF('صرف قطع الغيار'!$E$6:$E$105,E8,'صرف قطع الغيار'!$H$6:$H$105)</f>
        <v>0</v>
      </c>
      <c r="L8" s="207" t="n">
        <f aca="false">I8+J8-K8</f>
        <v>0</v>
      </c>
    </row>
    <row r="9" customFormat="false" ht="15" hidden="false" customHeight="true" outlineLevel="0" collapsed="false">
      <c r="A9" s="100"/>
      <c r="B9" s="100"/>
      <c r="C9" s="100"/>
      <c r="D9" s="100" t="n">
        <v>6</v>
      </c>
      <c r="E9" s="100" t="s">
        <v>93</v>
      </c>
      <c r="F9" s="100" t="s">
        <v>104</v>
      </c>
      <c r="G9" s="100" t="s">
        <v>116</v>
      </c>
      <c r="H9" s="208" t="n">
        <v>30</v>
      </c>
      <c r="I9" s="209" t="n">
        <v>0</v>
      </c>
      <c r="J9" s="210" t="n">
        <f aca="false">SUMIF('توريد قطع الغيار'!$E$6:$E$105,E9,'توريد قطع الغيار'!$H$6:$H$105)</f>
        <v>0</v>
      </c>
      <c r="K9" s="208" t="n">
        <f aca="false">SUMIF('صرف قطع الغيار'!$E$6:$E$105,E9,'صرف قطع الغيار'!$H$6:$H$105)</f>
        <v>0</v>
      </c>
      <c r="L9" s="211" t="n">
        <f aca="false">I9+J9-K9</f>
        <v>0</v>
      </c>
    </row>
    <row r="10" customFormat="false" ht="15" hidden="false" customHeight="true" outlineLevel="0" collapsed="false">
      <c r="A10" s="96"/>
      <c r="B10" s="96"/>
      <c r="C10" s="96"/>
      <c r="D10" s="96" t="n">
        <v>7</v>
      </c>
      <c r="E10" s="96" t="s">
        <v>94</v>
      </c>
      <c r="F10" s="96" t="s">
        <v>105</v>
      </c>
      <c r="G10" s="96" t="s">
        <v>116</v>
      </c>
      <c r="H10" s="204" t="n">
        <v>50</v>
      </c>
      <c r="I10" s="205" t="n">
        <v>0</v>
      </c>
      <c r="J10" s="206" t="n">
        <f aca="false">SUMIF('توريد قطع الغيار'!$E$6:$E$105,E10,'توريد قطع الغيار'!$H$6:$H$105)</f>
        <v>0</v>
      </c>
      <c r="K10" s="204" t="n">
        <f aca="false">SUMIF('صرف قطع الغيار'!$E$6:$E$105,E10,'صرف قطع الغيار'!$H$6:$H$105)</f>
        <v>0</v>
      </c>
      <c r="L10" s="207" t="n">
        <f aca="false">I10+J10-K10</f>
        <v>0</v>
      </c>
    </row>
    <row r="11" customFormat="false" ht="15" hidden="false" customHeight="true" outlineLevel="0" collapsed="false">
      <c r="A11" s="100"/>
      <c r="B11" s="100"/>
      <c r="C11" s="100"/>
      <c r="D11" s="100" t="n">
        <v>8</v>
      </c>
      <c r="E11" s="100" t="s">
        <v>95</v>
      </c>
      <c r="F11" s="100" t="s">
        <v>106</v>
      </c>
      <c r="G11" s="100" t="s">
        <v>116</v>
      </c>
      <c r="H11" s="208" t="n">
        <v>50</v>
      </c>
      <c r="I11" s="209" t="n">
        <v>0</v>
      </c>
      <c r="J11" s="210" t="n">
        <f aca="false">SUMIF('توريد قطع الغيار'!$E$6:$E$105,E11,'توريد قطع الغيار'!$H$6:$H$105)</f>
        <v>0</v>
      </c>
      <c r="K11" s="208" t="n">
        <f aca="false">SUMIF('صرف قطع الغيار'!$E$6:$E$105,E11,'صرف قطع الغيار'!$H$6:$H$105)</f>
        <v>0</v>
      </c>
      <c r="L11" s="211" t="n">
        <f aca="false">I11+J11-K11</f>
        <v>0</v>
      </c>
    </row>
    <row r="12" customFormat="false" ht="15" hidden="false" customHeight="true" outlineLevel="0" collapsed="false">
      <c r="A12" s="96"/>
      <c r="B12" s="96"/>
      <c r="C12" s="96"/>
      <c r="D12" s="96" t="n">
        <v>9</v>
      </c>
      <c r="E12" s="96" t="s">
        <v>96</v>
      </c>
      <c r="F12" s="96" t="s">
        <v>107</v>
      </c>
      <c r="G12" s="96" t="s">
        <v>117</v>
      </c>
      <c r="H12" s="204" t="n">
        <v>10</v>
      </c>
      <c r="I12" s="205" t="n">
        <v>0</v>
      </c>
      <c r="J12" s="206" t="n">
        <f aca="false">SUMIF('توريد قطع الغيار'!$E$6:$E$105,E12,'توريد قطع الغيار'!$H$6:$H$105)</f>
        <v>0</v>
      </c>
      <c r="K12" s="204" t="n">
        <f aca="false">SUMIF('صرف قطع الغيار'!$E$6:$E$105,E12,'صرف قطع الغيار'!$H$6:$H$105)</f>
        <v>0</v>
      </c>
      <c r="L12" s="207" t="n">
        <f aca="false">I12+J12-K12</f>
        <v>0</v>
      </c>
    </row>
    <row r="13" customFormat="false" ht="15" hidden="false" customHeight="true" outlineLevel="0" collapsed="false">
      <c r="A13" s="100"/>
      <c r="B13" s="100"/>
      <c r="C13" s="100"/>
      <c r="D13" s="100" t="n">
        <v>10</v>
      </c>
      <c r="E13" s="100" t="s">
        <v>97</v>
      </c>
      <c r="F13" s="100" t="s">
        <v>108</v>
      </c>
      <c r="G13" s="100" t="s">
        <v>116</v>
      </c>
      <c r="H13" s="208" t="n">
        <v>200</v>
      </c>
      <c r="I13" s="209" t="n">
        <v>0</v>
      </c>
      <c r="J13" s="210" t="n">
        <f aca="false">SUMIF('توريد قطع الغيار'!$E$6:$E$105,E13,'توريد قطع الغيار'!$H$6:$H$105)</f>
        <v>0</v>
      </c>
      <c r="K13" s="208" t="n">
        <f aca="false">SUMIF('صرف قطع الغيار'!$E$6:$E$105,E13,'صرف قطع الغيار'!$H$6:$H$105)</f>
        <v>0</v>
      </c>
      <c r="L13" s="211" t="n">
        <f aca="false">I13+J13-K13</f>
        <v>0</v>
      </c>
    </row>
    <row r="14" customFormat="false" ht="15" hidden="false" customHeight="true" outlineLevel="0" collapsed="false">
      <c r="A14" s="96"/>
      <c r="B14" s="96"/>
      <c r="C14" s="96"/>
      <c r="D14" s="96" t="n">
        <v>11</v>
      </c>
      <c r="E14" s="96" t="s">
        <v>98</v>
      </c>
      <c r="F14" s="96" t="s">
        <v>109</v>
      </c>
      <c r="G14" s="96" t="s">
        <v>116</v>
      </c>
      <c r="H14" s="204" t="n">
        <v>500</v>
      </c>
      <c r="I14" s="205" t="n">
        <v>0</v>
      </c>
      <c r="J14" s="206" t="n">
        <f aca="false">SUMIF('توريد قطع الغيار'!$E$6:$E$105,E14,'توريد قطع الغيار'!$H$6:$H$105)</f>
        <v>0</v>
      </c>
      <c r="K14" s="204" t="n">
        <f aca="false">SUMIF('صرف قطع الغيار'!$E$6:$E$105,E14,'صرف قطع الغيار'!$H$6:$H$105)</f>
        <v>0</v>
      </c>
      <c r="L14" s="207" t="n">
        <f aca="false">I14+J14-K14</f>
        <v>0</v>
      </c>
    </row>
    <row r="15" customFormat="false" ht="15" hidden="false" customHeight="true" outlineLevel="0" collapsed="false">
      <c r="A15" s="100"/>
      <c r="B15" s="100"/>
      <c r="C15" s="100"/>
      <c r="D15" s="100" t="n">
        <v>12</v>
      </c>
      <c r="E15" s="100" t="s">
        <v>99</v>
      </c>
      <c r="F15" s="100" t="s">
        <v>110</v>
      </c>
      <c r="G15" s="100" t="s">
        <v>116</v>
      </c>
      <c r="H15" s="208" t="n">
        <v>50</v>
      </c>
      <c r="I15" s="209" t="n">
        <v>0</v>
      </c>
      <c r="J15" s="210" t="n">
        <f aca="false">SUMIF('توريد قطع الغيار'!$E$6:$E$105,E15,'توريد قطع الغيار'!$H$6:$H$105)</f>
        <v>0</v>
      </c>
      <c r="K15" s="208" t="n">
        <f aca="false">SUMIF('صرف قطع الغيار'!$E$6:$E$105,E15,'صرف قطع الغيار'!$H$6:$H$105)</f>
        <v>0</v>
      </c>
      <c r="L15" s="211" t="n">
        <f aca="false">I15+J15-K15</f>
        <v>0</v>
      </c>
    </row>
    <row r="16" customFormat="false" ht="15" hidden="false" customHeight="true" outlineLevel="0" collapsed="false">
      <c r="A16" s="96"/>
      <c r="B16" s="96"/>
      <c r="C16" s="96"/>
      <c r="D16" s="96" t="n">
        <v>13</v>
      </c>
      <c r="E16" s="96" t="s">
        <v>100</v>
      </c>
      <c r="F16" s="96" t="s">
        <v>111</v>
      </c>
      <c r="G16" s="96" t="s">
        <v>118</v>
      </c>
      <c r="H16" s="204" t="n">
        <v>10</v>
      </c>
      <c r="I16" s="205" t="n">
        <v>0</v>
      </c>
      <c r="J16" s="206" t="n">
        <f aca="false">SUMIF('توريد قطع الغيار'!$E$6:$E$105,E16,'توريد قطع الغيار'!$H$6:$H$105)</f>
        <v>0</v>
      </c>
      <c r="K16" s="204" t="n">
        <f aca="false">SUMIF('صرف قطع الغيار'!$E$6:$E$105,E16,'صرف قطع الغيار'!$H$6:$H$105)</f>
        <v>0</v>
      </c>
      <c r="L16" s="207" t="n">
        <f aca="false">I16+J16-K16</f>
        <v>0</v>
      </c>
    </row>
    <row r="17" customFormat="false" ht="15" hidden="false" customHeight="true" outlineLevel="0" collapsed="false">
      <c r="A17" s="117"/>
      <c r="D17" s="117" t="s">
        <v>157</v>
      </c>
      <c r="E17" s="117"/>
      <c r="F17" s="117"/>
      <c r="G17" s="117"/>
      <c r="H17" s="117"/>
      <c r="I17" s="212" t="n">
        <f aca="false">SUM(I4:I16)</f>
        <v>0</v>
      </c>
      <c r="J17" s="213" t="n">
        <f aca="false">SUM(J4:J16)</f>
        <v>0</v>
      </c>
      <c r="K17" s="214" t="n">
        <f aca="false">SUM(K4:K16)</f>
        <v>0</v>
      </c>
      <c r="L17" s="215" t="n">
        <f aca="false">SUM(L4:L16)</f>
        <v>0</v>
      </c>
    </row>
  </sheetData>
  <mergeCells count="2">
    <mergeCell ref="D1:L1"/>
    <mergeCell ref="D17:H17"/>
  </mergeCells>
  <dataValidations count="1">
    <dataValidation allowBlank="true" errorStyle="stop" operator="between" showDropDown="false" showErrorMessage="false" showInputMessage="false" sqref="E4:E200" type="list">
      <formula1>بيانات!$D$4:$P$4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08"/>
  <sheetViews>
    <sheetView showFormulas="false" showGridLines="true" showRowColHeaders="true" showZeros="true" rightToLeft="true" tabSelected="fals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defaultColWidth="8.6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26"/>
    <col collapsed="false" customWidth="true" hidden="false" outlineLevel="0" max="4" min="3" style="0" width="10"/>
    <col collapsed="false" customWidth="true" hidden="false" outlineLevel="0" max="5" min="5" style="0" width="26"/>
    <col collapsed="false" customWidth="true" hidden="false" outlineLevel="0" max="7" min="6" style="0" width="10"/>
    <col collapsed="false" customWidth="true" hidden="false" outlineLevel="0" max="8" min="8" style="0" width="12"/>
    <col collapsed="false" customWidth="true" hidden="false" outlineLevel="0" max="9" min="9" style="0" width="16"/>
    <col collapsed="false" customWidth="true" hidden="false" outlineLevel="0" max="11" min="11" style="0" width="14"/>
    <col collapsed="false" customWidth="true" hidden="false" outlineLevel="0" max="12" min="12" style="0" width="22"/>
  </cols>
  <sheetData>
    <row r="1" customFormat="false" ht="37.5" hidden="false" customHeight="true" outlineLevel="0" collapsed="false">
      <c r="A1" s="202"/>
      <c r="D1" s="202" t="s">
        <v>233</v>
      </c>
      <c r="E1" s="202"/>
      <c r="F1" s="202"/>
      <c r="G1" s="202"/>
      <c r="H1" s="202"/>
      <c r="I1" s="202"/>
      <c r="J1" s="202"/>
      <c r="K1" s="202"/>
      <c r="L1" s="202"/>
    </row>
    <row r="2" customFormat="false" ht="21.75" hidden="false" customHeight="true" outlineLevel="0" collapsed="false">
      <c r="A2" s="122"/>
      <c r="B2" s="123"/>
      <c r="D2" s="122" t="s">
        <v>171</v>
      </c>
      <c r="E2" s="123"/>
      <c r="G2" s="122" t="s">
        <v>172</v>
      </c>
      <c r="H2" s="123"/>
      <c r="J2" s="122" t="s">
        <v>173</v>
      </c>
      <c r="K2" s="123"/>
    </row>
    <row r="3" customFormat="false" ht="21.75" hidden="false" customHeight="true" outlineLevel="0" collapsed="false">
      <c r="A3" s="122"/>
      <c r="B3" s="123"/>
      <c r="D3" s="122" t="s">
        <v>176</v>
      </c>
      <c r="E3" s="123"/>
    </row>
    <row r="5" customFormat="false" ht="15" hidden="false" customHeight="true" outlineLevel="0" collapsed="false">
      <c r="A5" s="203"/>
      <c r="B5" s="203"/>
      <c r="C5" s="203"/>
      <c r="D5" s="203" t="s">
        <v>161</v>
      </c>
      <c r="E5" s="203" t="s">
        <v>234</v>
      </c>
      <c r="F5" s="203" t="s">
        <v>226</v>
      </c>
      <c r="G5" s="203" t="s">
        <v>163</v>
      </c>
      <c r="H5" s="203" t="s">
        <v>218</v>
      </c>
      <c r="I5" s="203" t="s">
        <v>217</v>
      </c>
      <c r="J5" s="203" t="s">
        <v>182</v>
      </c>
      <c r="K5" s="203" t="s">
        <v>198</v>
      </c>
      <c r="L5" s="203" t="s">
        <v>43</v>
      </c>
    </row>
    <row r="6" customFormat="false" ht="15" hidden="false" customHeight="true" outlineLevel="0" collapsed="false">
      <c r="A6" s="96"/>
      <c r="B6" s="96"/>
      <c r="C6" s="96"/>
      <c r="D6" s="96" t="n">
        <v>1</v>
      </c>
      <c r="E6" s="96"/>
      <c r="F6" s="96"/>
      <c r="G6" s="96"/>
      <c r="H6" s="96"/>
      <c r="I6" s="127"/>
      <c r="J6" s="128" t="str">
        <f aca="false">IF(H6="","",H6*I6)</f>
        <v/>
      </c>
      <c r="K6" s="96" t="s">
        <v>235</v>
      </c>
      <c r="L6" s="96"/>
    </row>
    <row r="7" customFormat="false" ht="15" hidden="false" customHeight="true" outlineLevel="0" collapsed="false">
      <c r="A7" s="216"/>
      <c r="B7" s="216"/>
      <c r="C7" s="216"/>
      <c r="D7" s="216" t="n">
        <v>2</v>
      </c>
      <c r="E7" s="216"/>
      <c r="F7" s="216"/>
      <c r="G7" s="216"/>
      <c r="H7" s="216"/>
      <c r="I7" s="217"/>
      <c r="J7" s="218" t="str">
        <f aca="false">IF(H7="","",H7*I7)</f>
        <v/>
      </c>
      <c r="K7" s="216" t="s">
        <v>235</v>
      </c>
      <c r="L7" s="216"/>
    </row>
    <row r="8" customFormat="false" ht="15" hidden="false" customHeight="true" outlineLevel="0" collapsed="false">
      <c r="A8" s="96"/>
      <c r="B8" s="96"/>
      <c r="C8" s="96"/>
      <c r="D8" s="96" t="n">
        <v>3</v>
      </c>
      <c r="E8" s="96"/>
      <c r="F8" s="96"/>
      <c r="G8" s="96"/>
      <c r="H8" s="96"/>
      <c r="I8" s="127"/>
      <c r="J8" s="128" t="str">
        <f aca="false">IF(H8="","",H8*I8)</f>
        <v/>
      </c>
      <c r="K8" s="96" t="s">
        <v>235</v>
      </c>
      <c r="L8" s="96"/>
    </row>
    <row r="9" customFormat="false" ht="15" hidden="false" customHeight="true" outlineLevel="0" collapsed="false">
      <c r="A9" s="216"/>
      <c r="B9" s="216"/>
      <c r="C9" s="216"/>
      <c r="D9" s="216" t="n">
        <v>4</v>
      </c>
      <c r="E9" s="216"/>
      <c r="F9" s="216"/>
      <c r="G9" s="216"/>
      <c r="H9" s="216"/>
      <c r="I9" s="217"/>
      <c r="J9" s="218" t="str">
        <f aca="false">IF(H9="","",H9*I9)</f>
        <v/>
      </c>
      <c r="K9" s="216" t="s">
        <v>235</v>
      </c>
      <c r="L9" s="216"/>
    </row>
    <row r="10" customFormat="false" ht="15" hidden="false" customHeight="true" outlineLevel="0" collapsed="false">
      <c r="A10" s="96"/>
      <c r="B10" s="96"/>
      <c r="C10" s="96"/>
      <c r="D10" s="96" t="n">
        <v>5</v>
      </c>
      <c r="E10" s="96"/>
      <c r="F10" s="96"/>
      <c r="G10" s="96"/>
      <c r="H10" s="96"/>
      <c r="I10" s="127"/>
      <c r="J10" s="128" t="str">
        <f aca="false">IF(H10="","",H10*I10)</f>
        <v/>
      </c>
      <c r="K10" s="96" t="s">
        <v>235</v>
      </c>
      <c r="L10" s="96"/>
    </row>
    <row r="11" customFormat="false" ht="15" hidden="false" customHeight="true" outlineLevel="0" collapsed="false">
      <c r="A11" s="216"/>
      <c r="B11" s="216"/>
      <c r="C11" s="216"/>
      <c r="D11" s="216" t="n">
        <v>6</v>
      </c>
      <c r="E11" s="216"/>
      <c r="F11" s="216"/>
      <c r="G11" s="216"/>
      <c r="H11" s="216"/>
      <c r="I11" s="217"/>
      <c r="J11" s="218" t="str">
        <f aca="false">IF(H11="","",H11*I11)</f>
        <v/>
      </c>
      <c r="K11" s="216" t="s">
        <v>235</v>
      </c>
      <c r="L11" s="216"/>
    </row>
    <row r="12" customFormat="false" ht="15" hidden="false" customHeight="true" outlineLevel="0" collapsed="false">
      <c r="A12" s="96"/>
      <c r="B12" s="96"/>
      <c r="C12" s="96"/>
      <c r="D12" s="96" t="n">
        <v>7</v>
      </c>
      <c r="E12" s="96"/>
      <c r="F12" s="96"/>
      <c r="G12" s="96"/>
      <c r="H12" s="96"/>
      <c r="I12" s="127"/>
      <c r="J12" s="128" t="str">
        <f aca="false">IF(H12="","",H12*I12)</f>
        <v/>
      </c>
      <c r="K12" s="96" t="s">
        <v>235</v>
      </c>
      <c r="L12" s="96"/>
    </row>
    <row r="13" customFormat="false" ht="15" hidden="false" customHeight="true" outlineLevel="0" collapsed="false">
      <c r="A13" s="216"/>
      <c r="B13" s="216"/>
      <c r="C13" s="216"/>
      <c r="D13" s="216" t="n">
        <v>8</v>
      </c>
      <c r="E13" s="216"/>
      <c r="F13" s="216"/>
      <c r="G13" s="216"/>
      <c r="H13" s="216"/>
      <c r="I13" s="217"/>
      <c r="J13" s="218" t="str">
        <f aca="false">IF(H13="","",H13*I13)</f>
        <v/>
      </c>
      <c r="K13" s="216" t="s">
        <v>235</v>
      </c>
      <c r="L13" s="216"/>
    </row>
    <row r="14" customFormat="false" ht="15" hidden="false" customHeight="true" outlineLevel="0" collapsed="false">
      <c r="A14" s="96"/>
      <c r="B14" s="96"/>
      <c r="C14" s="96"/>
      <c r="D14" s="96" t="n">
        <v>9</v>
      </c>
      <c r="E14" s="96"/>
      <c r="F14" s="96"/>
      <c r="G14" s="96"/>
      <c r="H14" s="96"/>
      <c r="I14" s="127"/>
      <c r="J14" s="128" t="str">
        <f aca="false">IF(H14="","",H14*I14)</f>
        <v/>
      </c>
      <c r="K14" s="96" t="s">
        <v>235</v>
      </c>
      <c r="L14" s="96"/>
    </row>
    <row r="15" customFormat="false" ht="15" hidden="false" customHeight="true" outlineLevel="0" collapsed="false">
      <c r="A15" s="216"/>
      <c r="B15" s="216"/>
      <c r="C15" s="216"/>
      <c r="D15" s="216" t="n">
        <v>10</v>
      </c>
      <c r="E15" s="216"/>
      <c r="F15" s="216"/>
      <c r="G15" s="216"/>
      <c r="H15" s="216"/>
      <c r="I15" s="217"/>
      <c r="J15" s="218" t="str">
        <f aca="false">IF(H15="","",H15*I15)</f>
        <v/>
      </c>
      <c r="K15" s="216" t="s">
        <v>235</v>
      </c>
      <c r="L15" s="216"/>
    </row>
    <row r="16" customFormat="false" ht="15" hidden="false" customHeight="true" outlineLevel="0" collapsed="false">
      <c r="A16" s="96"/>
      <c r="B16" s="96"/>
      <c r="C16" s="96"/>
      <c r="D16" s="96" t="n">
        <v>11</v>
      </c>
      <c r="E16" s="96"/>
      <c r="F16" s="96"/>
      <c r="G16" s="96"/>
      <c r="H16" s="96"/>
      <c r="I16" s="127"/>
      <c r="J16" s="128" t="str">
        <f aca="false">IF(H16="","",H16*I16)</f>
        <v/>
      </c>
      <c r="K16" s="96" t="s">
        <v>235</v>
      </c>
      <c r="L16" s="96"/>
    </row>
    <row r="17" customFormat="false" ht="15" hidden="false" customHeight="true" outlineLevel="0" collapsed="false">
      <c r="A17" s="216"/>
      <c r="B17" s="216"/>
      <c r="C17" s="216"/>
      <c r="D17" s="216" t="n">
        <v>12</v>
      </c>
      <c r="E17" s="216"/>
      <c r="F17" s="216"/>
      <c r="G17" s="216"/>
      <c r="H17" s="216"/>
      <c r="I17" s="217"/>
      <c r="J17" s="218" t="str">
        <f aca="false">IF(H17="","",H17*I17)</f>
        <v/>
      </c>
      <c r="K17" s="216" t="s">
        <v>235</v>
      </c>
      <c r="L17" s="216"/>
    </row>
    <row r="18" customFormat="false" ht="15" hidden="false" customHeight="true" outlineLevel="0" collapsed="false">
      <c r="A18" s="96"/>
      <c r="B18" s="96"/>
      <c r="C18" s="96"/>
      <c r="D18" s="96" t="n">
        <v>13</v>
      </c>
      <c r="E18" s="96"/>
      <c r="F18" s="96"/>
      <c r="G18" s="96"/>
      <c r="H18" s="96"/>
      <c r="I18" s="127"/>
      <c r="J18" s="128" t="str">
        <f aca="false">IF(H18="","",H18*I18)</f>
        <v/>
      </c>
      <c r="K18" s="96" t="s">
        <v>235</v>
      </c>
      <c r="L18" s="96"/>
    </row>
    <row r="19" customFormat="false" ht="15" hidden="false" customHeight="true" outlineLevel="0" collapsed="false">
      <c r="A19" s="216"/>
      <c r="B19" s="216"/>
      <c r="C19" s="216"/>
      <c r="D19" s="216" t="n">
        <v>14</v>
      </c>
      <c r="E19" s="216"/>
      <c r="F19" s="216"/>
      <c r="G19" s="216"/>
      <c r="H19" s="216"/>
      <c r="I19" s="217"/>
      <c r="J19" s="218" t="str">
        <f aca="false">IF(H19="","",H19*I19)</f>
        <v/>
      </c>
      <c r="K19" s="216" t="s">
        <v>235</v>
      </c>
      <c r="L19" s="216"/>
    </row>
    <row r="20" customFormat="false" ht="15" hidden="false" customHeight="true" outlineLevel="0" collapsed="false">
      <c r="A20" s="96"/>
      <c r="B20" s="96"/>
      <c r="C20" s="96"/>
      <c r="D20" s="96" t="n">
        <v>15</v>
      </c>
      <c r="E20" s="96"/>
      <c r="F20" s="96"/>
      <c r="G20" s="96"/>
      <c r="H20" s="96"/>
      <c r="I20" s="127"/>
      <c r="J20" s="128" t="str">
        <f aca="false">IF(H20="","",H20*I20)</f>
        <v/>
      </c>
      <c r="K20" s="96" t="s">
        <v>235</v>
      </c>
      <c r="L20" s="96"/>
    </row>
    <row r="21" customFormat="false" ht="15" hidden="false" customHeight="true" outlineLevel="0" collapsed="false">
      <c r="A21" s="216"/>
      <c r="B21" s="216"/>
      <c r="C21" s="216"/>
      <c r="D21" s="216" t="n">
        <v>16</v>
      </c>
      <c r="E21" s="216"/>
      <c r="F21" s="216"/>
      <c r="G21" s="216"/>
      <c r="H21" s="216"/>
      <c r="I21" s="217"/>
      <c r="J21" s="218" t="str">
        <f aca="false">IF(H21="","",H21*I21)</f>
        <v/>
      </c>
      <c r="K21" s="216" t="s">
        <v>235</v>
      </c>
      <c r="L21" s="216"/>
    </row>
    <row r="22" customFormat="false" ht="15" hidden="false" customHeight="true" outlineLevel="0" collapsed="false">
      <c r="A22" s="96"/>
      <c r="B22" s="96"/>
      <c r="C22" s="96"/>
      <c r="D22" s="96" t="n">
        <v>17</v>
      </c>
      <c r="E22" s="96"/>
      <c r="F22" s="96"/>
      <c r="G22" s="96"/>
      <c r="H22" s="96"/>
      <c r="I22" s="127"/>
      <c r="J22" s="128" t="str">
        <f aca="false">IF(H22="","",H22*I22)</f>
        <v/>
      </c>
      <c r="K22" s="96" t="s">
        <v>235</v>
      </c>
      <c r="L22" s="96"/>
    </row>
    <row r="23" customFormat="false" ht="15" hidden="false" customHeight="true" outlineLevel="0" collapsed="false">
      <c r="A23" s="216"/>
      <c r="B23" s="216"/>
      <c r="C23" s="216"/>
      <c r="D23" s="216" t="n">
        <v>18</v>
      </c>
      <c r="E23" s="216"/>
      <c r="F23" s="216"/>
      <c r="G23" s="216"/>
      <c r="H23" s="216"/>
      <c r="I23" s="217"/>
      <c r="J23" s="218" t="str">
        <f aca="false">IF(H23="","",H23*I23)</f>
        <v/>
      </c>
      <c r="K23" s="216" t="s">
        <v>235</v>
      </c>
      <c r="L23" s="216"/>
    </row>
    <row r="24" customFormat="false" ht="15" hidden="false" customHeight="true" outlineLevel="0" collapsed="false">
      <c r="A24" s="96"/>
      <c r="B24" s="96"/>
      <c r="C24" s="96"/>
      <c r="D24" s="96" t="n">
        <v>19</v>
      </c>
      <c r="E24" s="96"/>
      <c r="F24" s="96"/>
      <c r="G24" s="96"/>
      <c r="H24" s="96"/>
      <c r="I24" s="127"/>
      <c r="J24" s="128" t="str">
        <f aca="false">IF(H24="","",H24*I24)</f>
        <v/>
      </c>
      <c r="K24" s="96" t="s">
        <v>235</v>
      </c>
      <c r="L24" s="96"/>
    </row>
    <row r="25" customFormat="false" ht="15" hidden="false" customHeight="true" outlineLevel="0" collapsed="false">
      <c r="A25" s="216"/>
      <c r="B25" s="216"/>
      <c r="C25" s="216"/>
      <c r="D25" s="216" t="n">
        <v>20</v>
      </c>
      <c r="E25" s="216"/>
      <c r="F25" s="216"/>
      <c r="G25" s="216"/>
      <c r="H25" s="216"/>
      <c r="I25" s="217"/>
      <c r="J25" s="218" t="str">
        <f aca="false">IF(H25="","",H25*I25)</f>
        <v/>
      </c>
      <c r="K25" s="216" t="s">
        <v>235</v>
      </c>
      <c r="L25" s="216"/>
    </row>
    <row r="26" customFormat="false" ht="15" hidden="false" customHeight="true" outlineLevel="0" collapsed="false">
      <c r="A26" s="96"/>
      <c r="B26" s="96"/>
      <c r="C26" s="96"/>
      <c r="D26" s="96" t="n">
        <v>21</v>
      </c>
      <c r="E26" s="96"/>
      <c r="F26" s="96"/>
      <c r="G26" s="96"/>
      <c r="H26" s="96"/>
      <c r="I26" s="127"/>
      <c r="J26" s="128" t="str">
        <f aca="false">IF(H26="","",H26*I26)</f>
        <v/>
      </c>
      <c r="K26" s="96" t="s">
        <v>235</v>
      </c>
      <c r="L26" s="96"/>
    </row>
    <row r="27" customFormat="false" ht="15" hidden="false" customHeight="true" outlineLevel="0" collapsed="false">
      <c r="A27" s="216"/>
      <c r="B27" s="216"/>
      <c r="C27" s="216"/>
      <c r="D27" s="216" t="n">
        <v>22</v>
      </c>
      <c r="E27" s="216"/>
      <c r="F27" s="216"/>
      <c r="G27" s="216"/>
      <c r="H27" s="216"/>
      <c r="I27" s="217"/>
      <c r="J27" s="218" t="str">
        <f aca="false">IF(H27="","",H27*I27)</f>
        <v/>
      </c>
      <c r="K27" s="216" t="s">
        <v>235</v>
      </c>
      <c r="L27" s="216"/>
    </row>
    <row r="28" customFormat="false" ht="15" hidden="false" customHeight="true" outlineLevel="0" collapsed="false">
      <c r="A28" s="96"/>
      <c r="B28" s="96"/>
      <c r="C28" s="96"/>
      <c r="D28" s="96" t="n">
        <v>23</v>
      </c>
      <c r="E28" s="96"/>
      <c r="F28" s="96"/>
      <c r="G28" s="96"/>
      <c r="H28" s="96"/>
      <c r="I28" s="127"/>
      <c r="J28" s="128" t="str">
        <f aca="false">IF(H28="","",H28*I28)</f>
        <v/>
      </c>
      <c r="K28" s="96" t="s">
        <v>235</v>
      </c>
      <c r="L28" s="96"/>
    </row>
    <row r="29" customFormat="false" ht="15" hidden="false" customHeight="true" outlineLevel="0" collapsed="false">
      <c r="A29" s="216"/>
      <c r="B29" s="216"/>
      <c r="C29" s="216"/>
      <c r="D29" s="216" t="n">
        <v>24</v>
      </c>
      <c r="E29" s="216"/>
      <c r="F29" s="216"/>
      <c r="G29" s="216"/>
      <c r="H29" s="216"/>
      <c r="I29" s="217"/>
      <c r="J29" s="218" t="str">
        <f aca="false">IF(H29="","",H29*I29)</f>
        <v/>
      </c>
      <c r="K29" s="216" t="s">
        <v>235</v>
      </c>
      <c r="L29" s="216"/>
    </row>
    <row r="30" customFormat="false" ht="15" hidden="false" customHeight="true" outlineLevel="0" collapsed="false">
      <c r="A30" s="96"/>
      <c r="B30" s="96"/>
      <c r="C30" s="96"/>
      <c r="D30" s="96" t="n">
        <v>25</v>
      </c>
      <c r="E30" s="96"/>
      <c r="F30" s="96"/>
      <c r="G30" s="96"/>
      <c r="H30" s="96"/>
      <c r="I30" s="127"/>
      <c r="J30" s="128" t="str">
        <f aca="false">IF(H30="","",H30*I30)</f>
        <v/>
      </c>
      <c r="K30" s="96" t="s">
        <v>235</v>
      </c>
      <c r="L30" s="96"/>
    </row>
    <row r="31" customFormat="false" ht="15" hidden="false" customHeight="true" outlineLevel="0" collapsed="false">
      <c r="A31" s="216"/>
      <c r="B31" s="216"/>
      <c r="C31" s="216"/>
      <c r="D31" s="216" t="n">
        <v>26</v>
      </c>
      <c r="E31" s="216"/>
      <c r="F31" s="216"/>
      <c r="G31" s="216"/>
      <c r="H31" s="216"/>
      <c r="I31" s="217"/>
      <c r="J31" s="218" t="str">
        <f aca="false">IF(H31="","",H31*I31)</f>
        <v/>
      </c>
      <c r="K31" s="216" t="s">
        <v>235</v>
      </c>
      <c r="L31" s="216"/>
    </row>
    <row r="32" customFormat="false" ht="15" hidden="false" customHeight="true" outlineLevel="0" collapsed="false">
      <c r="A32" s="96"/>
      <c r="B32" s="96"/>
      <c r="C32" s="96"/>
      <c r="D32" s="96" t="n">
        <v>27</v>
      </c>
      <c r="E32" s="96"/>
      <c r="F32" s="96"/>
      <c r="G32" s="96"/>
      <c r="H32" s="96"/>
      <c r="I32" s="127"/>
      <c r="J32" s="128" t="str">
        <f aca="false">IF(H32="","",H32*I32)</f>
        <v/>
      </c>
      <c r="K32" s="96" t="s">
        <v>235</v>
      </c>
      <c r="L32" s="96"/>
    </row>
    <row r="33" customFormat="false" ht="15" hidden="false" customHeight="true" outlineLevel="0" collapsed="false">
      <c r="A33" s="216"/>
      <c r="B33" s="216"/>
      <c r="C33" s="216"/>
      <c r="D33" s="216" t="n">
        <v>28</v>
      </c>
      <c r="E33" s="216"/>
      <c r="F33" s="216"/>
      <c r="G33" s="216"/>
      <c r="H33" s="216"/>
      <c r="I33" s="217"/>
      <c r="J33" s="218" t="str">
        <f aca="false">IF(H33="","",H33*I33)</f>
        <v/>
      </c>
      <c r="K33" s="216" t="s">
        <v>235</v>
      </c>
      <c r="L33" s="216"/>
    </row>
    <row r="34" customFormat="false" ht="15" hidden="false" customHeight="true" outlineLevel="0" collapsed="false">
      <c r="A34" s="96"/>
      <c r="B34" s="96"/>
      <c r="C34" s="96"/>
      <c r="D34" s="96" t="n">
        <v>29</v>
      </c>
      <c r="E34" s="96"/>
      <c r="F34" s="96"/>
      <c r="G34" s="96"/>
      <c r="H34" s="96"/>
      <c r="I34" s="127"/>
      <c r="J34" s="128" t="str">
        <f aca="false">IF(H34="","",H34*I34)</f>
        <v/>
      </c>
      <c r="K34" s="96" t="s">
        <v>235</v>
      </c>
      <c r="L34" s="96"/>
    </row>
    <row r="35" customFormat="false" ht="15" hidden="false" customHeight="true" outlineLevel="0" collapsed="false">
      <c r="A35" s="216"/>
      <c r="B35" s="216"/>
      <c r="C35" s="216"/>
      <c r="D35" s="216" t="n">
        <v>30</v>
      </c>
      <c r="E35" s="216"/>
      <c r="F35" s="216"/>
      <c r="G35" s="216"/>
      <c r="H35" s="216"/>
      <c r="I35" s="217"/>
      <c r="J35" s="218" t="str">
        <f aca="false">IF(H35="","",H35*I35)</f>
        <v/>
      </c>
      <c r="K35" s="216" t="s">
        <v>235</v>
      </c>
      <c r="L35" s="216"/>
    </row>
    <row r="36" customFormat="false" ht="15" hidden="false" customHeight="true" outlineLevel="0" collapsed="false">
      <c r="A36" s="96"/>
      <c r="B36" s="96"/>
      <c r="C36" s="96"/>
      <c r="D36" s="96" t="n">
        <v>31</v>
      </c>
      <c r="E36" s="96"/>
      <c r="F36" s="96"/>
      <c r="G36" s="96"/>
      <c r="H36" s="96"/>
      <c r="I36" s="127"/>
      <c r="J36" s="128" t="str">
        <f aca="false">IF(H36="","",H36*I36)</f>
        <v/>
      </c>
      <c r="K36" s="96" t="s">
        <v>235</v>
      </c>
      <c r="L36" s="96"/>
    </row>
    <row r="37" customFormat="false" ht="15" hidden="false" customHeight="true" outlineLevel="0" collapsed="false">
      <c r="A37" s="216"/>
      <c r="B37" s="216"/>
      <c r="C37" s="216"/>
      <c r="D37" s="216" t="n">
        <v>32</v>
      </c>
      <c r="E37" s="216"/>
      <c r="F37" s="216"/>
      <c r="G37" s="216"/>
      <c r="H37" s="216"/>
      <c r="I37" s="217"/>
      <c r="J37" s="218" t="str">
        <f aca="false">IF(H37="","",H37*I37)</f>
        <v/>
      </c>
      <c r="K37" s="216" t="s">
        <v>235</v>
      </c>
      <c r="L37" s="216"/>
    </row>
    <row r="38" customFormat="false" ht="15" hidden="false" customHeight="true" outlineLevel="0" collapsed="false">
      <c r="A38" s="96"/>
      <c r="B38" s="96"/>
      <c r="C38" s="96"/>
      <c r="D38" s="96" t="n">
        <v>33</v>
      </c>
      <c r="E38" s="96"/>
      <c r="F38" s="96"/>
      <c r="G38" s="96"/>
      <c r="H38" s="96"/>
      <c r="I38" s="127"/>
      <c r="J38" s="128" t="str">
        <f aca="false">IF(H38="","",H38*I38)</f>
        <v/>
      </c>
      <c r="K38" s="96" t="s">
        <v>235</v>
      </c>
      <c r="L38" s="96"/>
    </row>
    <row r="39" customFormat="false" ht="15" hidden="false" customHeight="true" outlineLevel="0" collapsed="false">
      <c r="A39" s="216"/>
      <c r="B39" s="216"/>
      <c r="C39" s="216"/>
      <c r="D39" s="216" t="n">
        <v>34</v>
      </c>
      <c r="E39" s="216"/>
      <c r="F39" s="216"/>
      <c r="G39" s="216"/>
      <c r="H39" s="216"/>
      <c r="I39" s="217"/>
      <c r="J39" s="218" t="str">
        <f aca="false">IF(H39="","",H39*I39)</f>
        <v/>
      </c>
      <c r="K39" s="216" t="s">
        <v>235</v>
      </c>
      <c r="L39" s="216"/>
    </row>
    <row r="40" customFormat="false" ht="15" hidden="false" customHeight="true" outlineLevel="0" collapsed="false">
      <c r="A40" s="96"/>
      <c r="B40" s="96"/>
      <c r="C40" s="96"/>
      <c r="D40" s="96" t="n">
        <v>35</v>
      </c>
      <c r="E40" s="96"/>
      <c r="F40" s="96"/>
      <c r="G40" s="96"/>
      <c r="H40" s="96"/>
      <c r="I40" s="127"/>
      <c r="J40" s="128" t="str">
        <f aca="false">IF(H40="","",H40*I40)</f>
        <v/>
      </c>
      <c r="K40" s="96" t="s">
        <v>235</v>
      </c>
      <c r="L40" s="96"/>
    </row>
    <row r="41" customFormat="false" ht="15" hidden="false" customHeight="true" outlineLevel="0" collapsed="false">
      <c r="A41" s="216"/>
      <c r="B41" s="216"/>
      <c r="C41" s="216"/>
      <c r="D41" s="216" t="n">
        <v>36</v>
      </c>
      <c r="E41" s="216"/>
      <c r="F41" s="216"/>
      <c r="G41" s="216"/>
      <c r="H41" s="216"/>
      <c r="I41" s="217"/>
      <c r="J41" s="218" t="str">
        <f aca="false">IF(H41="","",H41*I41)</f>
        <v/>
      </c>
      <c r="K41" s="216" t="s">
        <v>235</v>
      </c>
      <c r="L41" s="216"/>
    </row>
    <row r="42" customFormat="false" ht="15" hidden="false" customHeight="true" outlineLevel="0" collapsed="false">
      <c r="A42" s="96"/>
      <c r="B42" s="96"/>
      <c r="C42" s="96"/>
      <c r="D42" s="96" t="n">
        <v>37</v>
      </c>
      <c r="E42" s="96"/>
      <c r="F42" s="96"/>
      <c r="G42" s="96"/>
      <c r="H42" s="96"/>
      <c r="I42" s="127"/>
      <c r="J42" s="128" t="str">
        <f aca="false">IF(H42="","",H42*I42)</f>
        <v/>
      </c>
      <c r="K42" s="96" t="s">
        <v>235</v>
      </c>
      <c r="L42" s="96"/>
    </row>
    <row r="43" customFormat="false" ht="15" hidden="false" customHeight="true" outlineLevel="0" collapsed="false">
      <c r="A43" s="216"/>
      <c r="B43" s="216"/>
      <c r="C43" s="216"/>
      <c r="D43" s="216" t="n">
        <v>38</v>
      </c>
      <c r="E43" s="216"/>
      <c r="F43" s="216"/>
      <c r="G43" s="216"/>
      <c r="H43" s="216"/>
      <c r="I43" s="217"/>
      <c r="J43" s="218" t="str">
        <f aca="false">IF(H43="","",H43*I43)</f>
        <v/>
      </c>
      <c r="K43" s="216" t="s">
        <v>235</v>
      </c>
      <c r="L43" s="216"/>
    </row>
    <row r="44" customFormat="false" ht="15" hidden="false" customHeight="true" outlineLevel="0" collapsed="false">
      <c r="A44" s="96"/>
      <c r="B44" s="96"/>
      <c r="C44" s="96"/>
      <c r="D44" s="96" t="n">
        <v>39</v>
      </c>
      <c r="E44" s="96"/>
      <c r="F44" s="96"/>
      <c r="G44" s="96"/>
      <c r="H44" s="96"/>
      <c r="I44" s="127"/>
      <c r="J44" s="128" t="str">
        <f aca="false">IF(H44="","",H44*I44)</f>
        <v/>
      </c>
      <c r="K44" s="96" t="s">
        <v>235</v>
      </c>
      <c r="L44" s="96"/>
    </row>
    <row r="45" customFormat="false" ht="15" hidden="false" customHeight="true" outlineLevel="0" collapsed="false">
      <c r="A45" s="216"/>
      <c r="B45" s="216"/>
      <c r="C45" s="216"/>
      <c r="D45" s="216" t="n">
        <v>40</v>
      </c>
      <c r="E45" s="216"/>
      <c r="F45" s="216"/>
      <c r="G45" s="216"/>
      <c r="H45" s="216"/>
      <c r="I45" s="217"/>
      <c r="J45" s="218" t="str">
        <f aca="false">IF(H45="","",H45*I45)</f>
        <v/>
      </c>
      <c r="K45" s="216" t="s">
        <v>235</v>
      </c>
      <c r="L45" s="216"/>
    </row>
    <row r="46" customFormat="false" ht="15" hidden="false" customHeight="true" outlineLevel="0" collapsed="false">
      <c r="A46" s="96"/>
      <c r="B46" s="96"/>
      <c r="C46" s="96"/>
      <c r="D46" s="96" t="n">
        <v>41</v>
      </c>
      <c r="E46" s="96"/>
      <c r="F46" s="96"/>
      <c r="G46" s="96"/>
      <c r="H46" s="96"/>
      <c r="I46" s="127"/>
      <c r="J46" s="128" t="str">
        <f aca="false">IF(H46="","",H46*I46)</f>
        <v/>
      </c>
      <c r="K46" s="96" t="s">
        <v>235</v>
      </c>
      <c r="L46" s="96"/>
    </row>
    <row r="47" customFormat="false" ht="15" hidden="false" customHeight="true" outlineLevel="0" collapsed="false">
      <c r="A47" s="216"/>
      <c r="B47" s="216"/>
      <c r="C47" s="216"/>
      <c r="D47" s="216" t="n">
        <v>42</v>
      </c>
      <c r="E47" s="216"/>
      <c r="F47" s="216"/>
      <c r="G47" s="216"/>
      <c r="H47" s="216"/>
      <c r="I47" s="217"/>
      <c r="J47" s="218" t="str">
        <f aca="false">IF(H47="","",H47*I47)</f>
        <v/>
      </c>
      <c r="K47" s="216" t="s">
        <v>235</v>
      </c>
      <c r="L47" s="216"/>
    </row>
    <row r="48" customFormat="false" ht="15" hidden="false" customHeight="true" outlineLevel="0" collapsed="false">
      <c r="A48" s="96"/>
      <c r="B48" s="96"/>
      <c r="C48" s="96"/>
      <c r="D48" s="96" t="n">
        <v>43</v>
      </c>
      <c r="E48" s="96"/>
      <c r="F48" s="96"/>
      <c r="G48" s="96"/>
      <c r="H48" s="96"/>
      <c r="I48" s="127"/>
      <c r="J48" s="128" t="str">
        <f aca="false">IF(H48="","",H48*I48)</f>
        <v/>
      </c>
      <c r="K48" s="96" t="s">
        <v>235</v>
      </c>
      <c r="L48" s="96"/>
    </row>
    <row r="49" customFormat="false" ht="15" hidden="false" customHeight="true" outlineLevel="0" collapsed="false">
      <c r="A49" s="216"/>
      <c r="B49" s="216"/>
      <c r="C49" s="216"/>
      <c r="D49" s="216" t="n">
        <v>44</v>
      </c>
      <c r="E49" s="216"/>
      <c r="F49" s="216"/>
      <c r="G49" s="216"/>
      <c r="H49" s="216"/>
      <c r="I49" s="217"/>
      <c r="J49" s="218" t="str">
        <f aca="false">IF(H49="","",H49*I49)</f>
        <v/>
      </c>
      <c r="K49" s="216" t="s">
        <v>235</v>
      </c>
      <c r="L49" s="216"/>
    </row>
    <row r="50" customFormat="false" ht="15" hidden="false" customHeight="true" outlineLevel="0" collapsed="false">
      <c r="A50" s="96"/>
      <c r="B50" s="96"/>
      <c r="C50" s="96"/>
      <c r="D50" s="96" t="n">
        <v>45</v>
      </c>
      <c r="E50" s="96"/>
      <c r="F50" s="96"/>
      <c r="G50" s="96"/>
      <c r="H50" s="96"/>
      <c r="I50" s="127"/>
      <c r="J50" s="128" t="str">
        <f aca="false">IF(H50="","",H50*I50)</f>
        <v/>
      </c>
      <c r="K50" s="96" t="s">
        <v>235</v>
      </c>
      <c r="L50" s="96"/>
    </row>
    <row r="51" customFormat="false" ht="15" hidden="false" customHeight="true" outlineLevel="0" collapsed="false">
      <c r="A51" s="216"/>
      <c r="B51" s="216"/>
      <c r="C51" s="216"/>
      <c r="D51" s="216" t="n">
        <v>46</v>
      </c>
      <c r="E51" s="216"/>
      <c r="F51" s="216"/>
      <c r="G51" s="216"/>
      <c r="H51" s="216"/>
      <c r="I51" s="217"/>
      <c r="J51" s="218" t="str">
        <f aca="false">IF(H51="","",H51*I51)</f>
        <v/>
      </c>
      <c r="K51" s="216" t="s">
        <v>235</v>
      </c>
      <c r="L51" s="216"/>
    </row>
    <row r="52" customFormat="false" ht="15" hidden="false" customHeight="true" outlineLevel="0" collapsed="false">
      <c r="A52" s="96"/>
      <c r="B52" s="96"/>
      <c r="C52" s="96"/>
      <c r="D52" s="96" t="n">
        <v>47</v>
      </c>
      <c r="E52" s="96"/>
      <c r="F52" s="96"/>
      <c r="G52" s="96"/>
      <c r="H52" s="96"/>
      <c r="I52" s="127"/>
      <c r="J52" s="128" t="str">
        <f aca="false">IF(H52="","",H52*I52)</f>
        <v/>
      </c>
      <c r="K52" s="96" t="s">
        <v>235</v>
      </c>
      <c r="L52" s="96"/>
    </row>
    <row r="53" customFormat="false" ht="15" hidden="false" customHeight="true" outlineLevel="0" collapsed="false">
      <c r="A53" s="216"/>
      <c r="B53" s="216"/>
      <c r="C53" s="216"/>
      <c r="D53" s="216" t="n">
        <v>48</v>
      </c>
      <c r="E53" s="216"/>
      <c r="F53" s="216"/>
      <c r="G53" s="216"/>
      <c r="H53" s="216"/>
      <c r="I53" s="217"/>
      <c r="J53" s="218" t="str">
        <f aca="false">IF(H53="","",H53*I53)</f>
        <v/>
      </c>
      <c r="K53" s="216" t="s">
        <v>235</v>
      </c>
      <c r="L53" s="216"/>
    </row>
    <row r="54" customFormat="false" ht="15" hidden="false" customHeight="true" outlineLevel="0" collapsed="false">
      <c r="A54" s="96"/>
      <c r="B54" s="96"/>
      <c r="C54" s="96"/>
      <c r="D54" s="96" t="n">
        <v>49</v>
      </c>
      <c r="E54" s="96"/>
      <c r="F54" s="96"/>
      <c r="G54" s="96"/>
      <c r="H54" s="96"/>
      <c r="I54" s="127"/>
      <c r="J54" s="128" t="str">
        <f aca="false">IF(H54="","",H54*I54)</f>
        <v/>
      </c>
      <c r="K54" s="96" t="s">
        <v>235</v>
      </c>
      <c r="L54" s="96"/>
    </row>
    <row r="55" customFormat="false" ht="15" hidden="false" customHeight="true" outlineLevel="0" collapsed="false">
      <c r="A55" s="216"/>
      <c r="B55" s="216"/>
      <c r="C55" s="216"/>
      <c r="D55" s="216" t="n">
        <v>50</v>
      </c>
      <c r="E55" s="216"/>
      <c r="F55" s="216"/>
      <c r="G55" s="216"/>
      <c r="H55" s="216"/>
      <c r="I55" s="217"/>
      <c r="J55" s="218" t="str">
        <f aca="false">IF(H55="","",H55*I55)</f>
        <v/>
      </c>
      <c r="K55" s="216" t="s">
        <v>235</v>
      </c>
      <c r="L55" s="216"/>
    </row>
    <row r="56" customFormat="false" ht="15" hidden="false" customHeight="true" outlineLevel="0" collapsed="false">
      <c r="A56" s="96"/>
      <c r="B56" s="96"/>
      <c r="C56" s="96"/>
      <c r="D56" s="96" t="n">
        <v>51</v>
      </c>
      <c r="E56" s="96"/>
      <c r="F56" s="96"/>
      <c r="G56" s="96"/>
      <c r="H56" s="96"/>
      <c r="I56" s="127"/>
      <c r="J56" s="128" t="str">
        <f aca="false">IF(H56="","",H56*I56)</f>
        <v/>
      </c>
      <c r="K56" s="96" t="s">
        <v>235</v>
      </c>
      <c r="L56" s="96"/>
    </row>
    <row r="57" customFormat="false" ht="15" hidden="false" customHeight="true" outlineLevel="0" collapsed="false">
      <c r="A57" s="216"/>
      <c r="B57" s="216"/>
      <c r="C57" s="216"/>
      <c r="D57" s="216" t="n">
        <v>52</v>
      </c>
      <c r="E57" s="216"/>
      <c r="F57" s="216"/>
      <c r="G57" s="216"/>
      <c r="H57" s="216"/>
      <c r="I57" s="217"/>
      <c r="J57" s="218" t="str">
        <f aca="false">IF(H57="","",H57*I57)</f>
        <v/>
      </c>
      <c r="K57" s="216" t="s">
        <v>235</v>
      </c>
      <c r="L57" s="216"/>
    </row>
    <row r="58" customFormat="false" ht="15" hidden="false" customHeight="true" outlineLevel="0" collapsed="false">
      <c r="A58" s="96"/>
      <c r="B58" s="96"/>
      <c r="C58" s="96"/>
      <c r="D58" s="96" t="n">
        <v>53</v>
      </c>
      <c r="E58" s="96"/>
      <c r="F58" s="96"/>
      <c r="G58" s="96"/>
      <c r="H58" s="96"/>
      <c r="I58" s="127"/>
      <c r="J58" s="128" t="str">
        <f aca="false">IF(H58="","",H58*I58)</f>
        <v/>
      </c>
      <c r="K58" s="96" t="s">
        <v>235</v>
      </c>
      <c r="L58" s="96"/>
    </row>
    <row r="59" customFormat="false" ht="15" hidden="false" customHeight="true" outlineLevel="0" collapsed="false">
      <c r="A59" s="216"/>
      <c r="B59" s="216"/>
      <c r="C59" s="216"/>
      <c r="D59" s="216" t="n">
        <v>54</v>
      </c>
      <c r="E59" s="216"/>
      <c r="F59" s="216"/>
      <c r="G59" s="216"/>
      <c r="H59" s="216"/>
      <c r="I59" s="217"/>
      <c r="J59" s="218" t="str">
        <f aca="false">IF(H59="","",H59*I59)</f>
        <v/>
      </c>
      <c r="K59" s="216" t="s">
        <v>235</v>
      </c>
      <c r="L59" s="216"/>
    </row>
    <row r="60" customFormat="false" ht="15" hidden="false" customHeight="true" outlineLevel="0" collapsed="false">
      <c r="A60" s="96"/>
      <c r="B60" s="96"/>
      <c r="C60" s="96"/>
      <c r="D60" s="96" t="n">
        <v>55</v>
      </c>
      <c r="E60" s="96"/>
      <c r="F60" s="96"/>
      <c r="G60" s="96"/>
      <c r="H60" s="96"/>
      <c r="I60" s="127"/>
      <c r="J60" s="128" t="str">
        <f aca="false">IF(H60="","",H60*I60)</f>
        <v/>
      </c>
      <c r="K60" s="96" t="s">
        <v>235</v>
      </c>
      <c r="L60" s="96"/>
    </row>
    <row r="61" customFormat="false" ht="15" hidden="false" customHeight="true" outlineLevel="0" collapsed="false">
      <c r="A61" s="216"/>
      <c r="B61" s="216"/>
      <c r="C61" s="216"/>
      <c r="D61" s="216" t="n">
        <v>56</v>
      </c>
      <c r="E61" s="216"/>
      <c r="F61" s="216"/>
      <c r="G61" s="216"/>
      <c r="H61" s="216"/>
      <c r="I61" s="217"/>
      <c r="J61" s="218" t="str">
        <f aca="false">IF(H61="","",H61*I61)</f>
        <v/>
      </c>
      <c r="K61" s="216" t="s">
        <v>235</v>
      </c>
      <c r="L61" s="216"/>
    </row>
    <row r="62" customFormat="false" ht="15" hidden="false" customHeight="true" outlineLevel="0" collapsed="false">
      <c r="A62" s="96"/>
      <c r="B62" s="96"/>
      <c r="C62" s="96"/>
      <c r="D62" s="96" t="n">
        <v>57</v>
      </c>
      <c r="E62" s="96"/>
      <c r="F62" s="96"/>
      <c r="G62" s="96"/>
      <c r="H62" s="96"/>
      <c r="I62" s="127"/>
      <c r="J62" s="128" t="str">
        <f aca="false">IF(H62="","",H62*I62)</f>
        <v/>
      </c>
      <c r="K62" s="96" t="s">
        <v>235</v>
      </c>
      <c r="L62" s="96"/>
    </row>
    <row r="63" customFormat="false" ht="15" hidden="false" customHeight="true" outlineLevel="0" collapsed="false">
      <c r="A63" s="216"/>
      <c r="B63" s="216"/>
      <c r="C63" s="216"/>
      <c r="D63" s="216" t="n">
        <v>58</v>
      </c>
      <c r="E63" s="216"/>
      <c r="F63" s="216"/>
      <c r="G63" s="216"/>
      <c r="H63" s="216"/>
      <c r="I63" s="217"/>
      <c r="J63" s="218" t="str">
        <f aca="false">IF(H63="","",H63*I63)</f>
        <v/>
      </c>
      <c r="K63" s="216" t="s">
        <v>235</v>
      </c>
      <c r="L63" s="216"/>
    </row>
    <row r="64" customFormat="false" ht="15" hidden="false" customHeight="true" outlineLevel="0" collapsed="false">
      <c r="A64" s="96"/>
      <c r="B64" s="96"/>
      <c r="C64" s="96"/>
      <c r="D64" s="96" t="n">
        <v>59</v>
      </c>
      <c r="E64" s="96"/>
      <c r="F64" s="96"/>
      <c r="G64" s="96"/>
      <c r="H64" s="96"/>
      <c r="I64" s="127"/>
      <c r="J64" s="128" t="str">
        <f aca="false">IF(H64="","",H64*I64)</f>
        <v/>
      </c>
      <c r="K64" s="96" t="s">
        <v>235</v>
      </c>
      <c r="L64" s="96"/>
    </row>
    <row r="65" customFormat="false" ht="15" hidden="false" customHeight="true" outlineLevel="0" collapsed="false">
      <c r="A65" s="216"/>
      <c r="B65" s="216"/>
      <c r="C65" s="216"/>
      <c r="D65" s="216" t="n">
        <v>60</v>
      </c>
      <c r="E65" s="216"/>
      <c r="F65" s="216"/>
      <c r="G65" s="216"/>
      <c r="H65" s="216"/>
      <c r="I65" s="217"/>
      <c r="J65" s="218" t="str">
        <f aca="false">IF(H65="","",H65*I65)</f>
        <v/>
      </c>
      <c r="K65" s="216" t="s">
        <v>235</v>
      </c>
      <c r="L65" s="216"/>
    </row>
    <row r="66" customFormat="false" ht="15" hidden="false" customHeight="true" outlineLevel="0" collapsed="false">
      <c r="A66" s="96"/>
      <c r="B66" s="96"/>
      <c r="C66" s="96"/>
      <c r="D66" s="96" t="n">
        <v>61</v>
      </c>
      <c r="E66" s="96"/>
      <c r="F66" s="96"/>
      <c r="G66" s="96"/>
      <c r="H66" s="96"/>
      <c r="I66" s="127"/>
      <c r="J66" s="128" t="str">
        <f aca="false">IF(H66="","",H66*I66)</f>
        <v/>
      </c>
      <c r="K66" s="96" t="s">
        <v>235</v>
      </c>
      <c r="L66" s="96"/>
    </row>
    <row r="67" customFormat="false" ht="15" hidden="false" customHeight="true" outlineLevel="0" collapsed="false">
      <c r="A67" s="216"/>
      <c r="B67" s="216"/>
      <c r="C67" s="216"/>
      <c r="D67" s="216" t="n">
        <v>62</v>
      </c>
      <c r="E67" s="216"/>
      <c r="F67" s="216"/>
      <c r="G67" s="216"/>
      <c r="H67" s="216"/>
      <c r="I67" s="217"/>
      <c r="J67" s="218" t="str">
        <f aca="false">IF(H67="","",H67*I67)</f>
        <v/>
      </c>
      <c r="K67" s="216" t="s">
        <v>235</v>
      </c>
      <c r="L67" s="216"/>
    </row>
    <row r="68" customFormat="false" ht="15" hidden="false" customHeight="true" outlineLevel="0" collapsed="false">
      <c r="A68" s="96"/>
      <c r="B68" s="96"/>
      <c r="C68" s="96"/>
      <c r="D68" s="96" t="n">
        <v>63</v>
      </c>
      <c r="E68" s="96"/>
      <c r="F68" s="96"/>
      <c r="G68" s="96"/>
      <c r="H68" s="96"/>
      <c r="I68" s="127"/>
      <c r="J68" s="128" t="str">
        <f aca="false">IF(H68="","",H68*I68)</f>
        <v/>
      </c>
      <c r="K68" s="96" t="s">
        <v>235</v>
      </c>
      <c r="L68" s="96"/>
    </row>
    <row r="69" customFormat="false" ht="15" hidden="false" customHeight="true" outlineLevel="0" collapsed="false">
      <c r="A69" s="216"/>
      <c r="B69" s="216"/>
      <c r="C69" s="216"/>
      <c r="D69" s="216" t="n">
        <v>64</v>
      </c>
      <c r="E69" s="216"/>
      <c r="F69" s="216"/>
      <c r="G69" s="216"/>
      <c r="H69" s="216"/>
      <c r="I69" s="217"/>
      <c r="J69" s="218" t="str">
        <f aca="false">IF(H69="","",H69*I69)</f>
        <v/>
      </c>
      <c r="K69" s="216" t="s">
        <v>235</v>
      </c>
      <c r="L69" s="216"/>
    </row>
    <row r="70" customFormat="false" ht="15" hidden="false" customHeight="true" outlineLevel="0" collapsed="false">
      <c r="A70" s="96"/>
      <c r="B70" s="96"/>
      <c r="C70" s="96"/>
      <c r="D70" s="96" t="n">
        <v>65</v>
      </c>
      <c r="E70" s="96"/>
      <c r="F70" s="96"/>
      <c r="G70" s="96"/>
      <c r="H70" s="96"/>
      <c r="I70" s="127"/>
      <c r="J70" s="128" t="str">
        <f aca="false">IF(H70="","",H70*I70)</f>
        <v/>
      </c>
      <c r="K70" s="96" t="s">
        <v>235</v>
      </c>
      <c r="L70" s="96"/>
    </row>
    <row r="71" customFormat="false" ht="15" hidden="false" customHeight="true" outlineLevel="0" collapsed="false">
      <c r="A71" s="216"/>
      <c r="B71" s="216"/>
      <c r="C71" s="216"/>
      <c r="D71" s="216" t="n">
        <v>66</v>
      </c>
      <c r="E71" s="216"/>
      <c r="F71" s="216"/>
      <c r="G71" s="216"/>
      <c r="H71" s="216"/>
      <c r="I71" s="217"/>
      <c r="J71" s="218" t="str">
        <f aca="false">IF(H71="","",H71*I71)</f>
        <v/>
      </c>
      <c r="K71" s="216" t="s">
        <v>235</v>
      </c>
      <c r="L71" s="216"/>
    </row>
    <row r="72" customFormat="false" ht="15" hidden="false" customHeight="true" outlineLevel="0" collapsed="false">
      <c r="A72" s="96"/>
      <c r="B72" s="96"/>
      <c r="C72" s="96"/>
      <c r="D72" s="96" t="n">
        <v>67</v>
      </c>
      <c r="E72" s="96"/>
      <c r="F72" s="96"/>
      <c r="G72" s="96"/>
      <c r="H72" s="96"/>
      <c r="I72" s="127"/>
      <c r="J72" s="128" t="str">
        <f aca="false">IF(H72="","",H72*I72)</f>
        <v/>
      </c>
      <c r="K72" s="96" t="s">
        <v>235</v>
      </c>
      <c r="L72" s="96"/>
    </row>
    <row r="73" customFormat="false" ht="15" hidden="false" customHeight="true" outlineLevel="0" collapsed="false">
      <c r="A73" s="216"/>
      <c r="B73" s="216"/>
      <c r="C73" s="216"/>
      <c r="D73" s="216" t="n">
        <v>68</v>
      </c>
      <c r="E73" s="216"/>
      <c r="F73" s="216"/>
      <c r="G73" s="216"/>
      <c r="H73" s="216"/>
      <c r="I73" s="217"/>
      <c r="J73" s="218" t="str">
        <f aca="false">IF(H73="","",H73*I73)</f>
        <v/>
      </c>
      <c r="K73" s="216" t="s">
        <v>235</v>
      </c>
      <c r="L73" s="216"/>
    </row>
    <row r="74" customFormat="false" ht="15" hidden="false" customHeight="true" outlineLevel="0" collapsed="false">
      <c r="A74" s="96"/>
      <c r="B74" s="96"/>
      <c r="C74" s="96"/>
      <c r="D74" s="96" t="n">
        <v>69</v>
      </c>
      <c r="E74" s="96"/>
      <c r="F74" s="96"/>
      <c r="G74" s="96"/>
      <c r="H74" s="96"/>
      <c r="I74" s="127"/>
      <c r="J74" s="128" t="str">
        <f aca="false">IF(H74="","",H74*I74)</f>
        <v/>
      </c>
      <c r="K74" s="96" t="s">
        <v>235</v>
      </c>
      <c r="L74" s="96"/>
    </row>
    <row r="75" customFormat="false" ht="15" hidden="false" customHeight="true" outlineLevel="0" collapsed="false">
      <c r="A75" s="216"/>
      <c r="B75" s="216"/>
      <c r="C75" s="216"/>
      <c r="D75" s="216" t="n">
        <v>70</v>
      </c>
      <c r="E75" s="216"/>
      <c r="F75" s="216"/>
      <c r="G75" s="216"/>
      <c r="H75" s="216"/>
      <c r="I75" s="217"/>
      <c r="J75" s="218" t="str">
        <f aca="false">IF(H75="","",H75*I75)</f>
        <v/>
      </c>
      <c r="K75" s="216" t="s">
        <v>235</v>
      </c>
      <c r="L75" s="216"/>
    </row>
    <row r="76" customFormat="false" ht="15" hidden="false" customHeight="true" outlineLevel="0" collapsed="false">
      <c r="A76" s="96"/>
      <c r="B76" s="96"/>
      <c r="C76" s="96"/>
      <c r="D76" s="96" t="n">
        <v>71</v>
      </c>
      <c r="E76" s="96"/>
      <c r="F76" s="96"/>
      <c r="G76" s="96"/>
      <c r="H76" s="96"/>
      <c r="I76" s="127"/>
      <c r="J76" s="128" t="str">
        <f aca="false">IF(H76="","",H76*I76)</f>
        <v/>
      </c>
      <c r="K76" s="96" t="s">
        <v>235</v>
      </c>
      <c r="L76" s="96"/>
    </row>
    <row r="77" customFormat="false" ht="15" hidden="false" customHeight="true" outlineLevel="0" collapsed="false">
      <c r="A77" s="216"/>
      <c r="B77" s="216"/>
      <c r="C77" s="216"/>
      <c r="D77" s="216" t="n">
        <v>72</v>
      </c>
      <c r="E77" s="216"/>
      <c r="F77" s="216"/>
      <c r="G77" s="216"/>
      <c r="H77" s="216"/>
      <c r="I77" s="217"/>
      <c r="J77" s="218" t="str">
        <f aca="false">IF(H77="","",H77*I77)</f>
        <v/>
      </c>
      <c r="K77" s="216" t="s">
        <v>235</v>
      </c>
      <c r="L77" s="216"/>
    </row>
    <row r="78" customFormat="false" ht="15" hidden="false" customHeight="true" outlineLevel="0" collapsed="false">
      <c r="A78" s="96"/>
      <c r="B78" s="96"/>
      <c r="C78" s="96"/>
      <c r="D78" s="96" t="n">
        <v>73</v>
      </c>
      <c r="E78" s="96"/>
      <c r="F78" s="96"/>
      <c r="G78" s="96"/>
      <c r="H78" s="96"/>
      <c r="I78" s="127"/>
      <c r="J78" s="128" t="str">
        <f aca="false">IF(H78="","",H78*I78)</f>
        <v/>
      </c>
      <c r="K78" s="96" t="s">
        <v>235</v>
      </c>
      <c r="L78" s="96"/>
    </row>
    <row r="79" customFormat="false" ht="15" hidden="false" customHeight="true" outlineLevel="0" collapsed="false">
      <c r="A79" s="216"/>
      <c r="B79" s="216"/>
      <c r="C79" s="216"/>
      <c r="D79" s="216" t="n">
        <v>74</v>
      </c>
      <c r="E79" s="216"/>
      <c r="F79" s="216"/>
      <c r="G79" s="216"/>
      <c r="H79" s="216"/>
      <c r="I79" s="217"/>
      <c r="J79" s="218" t="str">
        <f aca="false">IF(H79="","",H79*I79)</f>
        <v/>
      </c>
      <c r="K79" s="216" t="s">
        <v>235</v>
      </c>
      <c r="L79" s="216"/>
    </row>
    <row r="80" customFormat="false" ht="15" hidden="false" customHeight="true" outlineLevel="0" collapsed="false">
      <c r="A80" s="96"/>
      <c r="B80" s="96"/>
      <c r="C80" s="96"/>
      <c r="D80" s="96" t="n">
        <v>75</v>
      </c>
      <c r="E80" s="96"/>
      <c r="F80" s="96"/>
      <c r="G80" s="96"/>
      <c r="H80" s="96"/>
      <c r="I80" s="127"/>
      <c r="J80" s="128" t="str">
        <f aca="false">IF(H80="","",H80*I80)</f>
        <v/>
      </c>
      <c r="K80" s="96" t="s">
        <v>235</v>
      </c>
      <c r="L80" s="96"/>
    </row>
    <row r="81" customFormat="false" ht="15" hidden="false" customHeight="true" outlineLevel="0" collapsed="false">
      <c r="A81" s="216"/>
      <c r="B81" s="216"/>
      <c r="C81" s="216"/>
      <c r="D81" s="216" t="n">
        <v>76</v>
      </c>
      <c r="E81" s="216"/>
      <c r="F81" s="216"/>
      <c r="G81" s="216"/>
      <c r="H81" s="216"/>
      <c r="I81" s="217"/>
      <c r="J81" s="218" t="str">
        <f aca="false">IF(H81="","",H81*I81)</f>
        <v/>
      </c>
      <c r="K81" s="216" t="s">
        <v>235</v>
      </c>
      <c r="L81" s="216"/>
    </row>
    <row r="82" customFormat="false" ht="15" hidden="false" customHeight="true" outlineLevel="0" collapsed="false">
      <c r="A82" s="96"/>
      <c r="B82" s="96"/>
      <c r="C82" s="96"/>
      <c r="D82" s="96" t="n">
        <v>77</v>
      </c>
      <c r="E82" s="96"/>
      <c r="F82" s="96"/>
      <c r="G82" s="96"/>
      <c r="H82" s="96"/>
      <c r="I82" s="127"/>
      <c r="J82" s="128" t="str">
        <f aca="false">IF(H82="","",H82*I82)</f>
        <v/>
      </c>
      <c r="K82" s="96" t="s">
        <v>235</v>
      </c>
      <c r="L82" s="96"/>
    </row>
    <row r="83" customFormat="false" ht="15" hidden="false" customHeight="true" outlineLevel="0" collapsed="false">
      <c r="A83" s="216"/>
      <c r="B83" s="216"/>
      <c r="C83" s="216"/>
      <c r="D83" s="216" t="n">
        <v>78</v>
      </c>
      <c r="E83" s="216"/>
      <c r="F83" s="216"/>
      <c r="G83" s="216"/>
      <c r="H83" s="216"/>
      <c r="I83" s="217"/>
      <c r="J83" s="218" t="str">
        <f aca="false">IF(H83="","",H83*I83)</f>
        <v/>
      </c>
      <c r="K83" s="216" t="s">
        <v>235</v>
      </c>
      <c r="L83" s="216"/>
    </row>
    <row r="84" customFormat="false" ht="15" hidden="false" customHeight="true" outlineLevel="0" collapsed="false">
      <c r="A84" s="96"/>
      <c r="B84" s="96"/>
      <c r="C84" s="96"/>
      <c r="D84" s="96" t="n">
        <v>79</v>
      </c>
      <c r="E84" s="96"/>
      <c r="F84" s="96"/>
      <c r="G84" s="96"/>
      <c r="H84" s="96"/>
      <c r="I84" s="127"/>
      <c r="J84" s="128" t="str">
        <f aca="false">IF(H84="","",H84*I84)</f>
        <v/>
      </c>
      <c r="K84" s="96" t="s">
        <v>235</v>
      </c>
      <c r="L84" s="96"/>
    </row>
    <row r="85" customFormat="false" ht="15" hidden="false" customHeight="true" outlineLevel="0" collapsed="false">
      <c r="A85" s="216"/>
      <c r="B85" s="216"/>
      <c r="C85" s="216"/>
      <c r="D85" s="216" t="n">
        <v>80</v>
      </c>
      <c r="E85" s="216"/>
      <c r="F85" s="216"/>
      <c r="G85" s="216"/>
      <c r="H85" s="216"/>
      <c r="I85" s="217"/>
      <c r="J85" s="218" t="str">
        <f aca="false">IF(H85="","",H85*I85)</f>
        <v/>
      </c>
      <c r="K85" s="216" t="s">
        <v>235</v>
      </c>
      <c r="L85" s="216"/>
    </row>
    <row r="86" customFormat="false" ht="15" hidden="false" customHeight="true" outlineLevel="0" collapsed="false">
      <c r="A86" s="96"/>
      <c r="B86" s="96"/>
      <c r="C86" s="96"/>
      <c r="D86" s="96" t="n">
        <v>81</v>
      </c>
      <c r="E86" s="96"/>
      <c r="F86" s="96"/>
      <c r="G86" s="96"/>
      <c r="H86" s="96"/>
      <c r="I86" s="127"/>
      <c r="J86" s="128" t="str">
        <f aca="false">IF(H86="","",H86*I86)</f>
        <v/>
      </c>
      <c r="K86" s="96" t="s">
        <v>235</v>
      </c>
      <c r="L86" s="96"/>
    </row>
    <row r="87" customFormat="false" ht="15" hidden="false" customHeight="true" outlineLevel="0" collapsed="false">
      <c r="A87" s="216"/>
      <c r="B87" s="216"/>
      <c r="C87" s="216"/>
      <c r="D87" s="216" t="n">
        <v>82</v>
      </c>
      <c r="E87" s="216"/>
      <c r="F87" s="216"/>
      <c r="G87" s="216"/>
      <c r="H87" s="216"/>
      <c r="I87" s="217"/>
      <c r="J87" s="218" t="str">
        <f aca="false">IF(H87="","",H87*I87)</f>
        <v/>
      </c>
      <c r="K87" s="216" t="s">
        <v>235</v>
      </c>
      <c r="L87" s="216"/>
    </row>
    <row r="88" customFormat="false" ht="15" hidden="false" customHeight="true" outlineLevel="0" collapsed="false">
      <c r="A88" s="96"/>
      <c r="B88" s="96"/>
      <c r="C88" s="96"/>
      <c r="D88" s="96" t="n">
        <v>83</v>
      </c>
      <c r="E88" s="96"/>
      <c r="F88" s="96"/>
      <c r="G88" s="96"/>
      <c r="H88" s="96"/>
      <c r="I88" s="127"/>
      <c r="J88" s="128" t="str">
        <f aca="false">IF(H88="","",H88*I88)</f>
        <v/>
      </c>
      <c r="K88" s="96" t="s">
        <v>235</v>
      </c>
      <c r="L88" s="96"/>
    </row>
    <row r="89" customFormat="false" ht="15" hidden="false" customHeight="true" outlineLevel="0" collapsed="false">
      <c r="A89" s="216"/>
      <c r="B89" s="216"/>
      <c r="C89" s="216"/>
      <c r="D89" s="216" t="n">
        <v>84</v>
      </c>
      <c r="E89" s="216"/>
      <c r="F89" s="216"/>
      <c r="G89" s="216"/>
      <c r="H89" s="216"/>
      <c r="I89" s="217"/>
      <c r="J89" s="218" t="str">
        <f aca="false">IF(H89="","",H89*I89)</f>
        <v/>
      </c>
      <c r="K89" s="216" t="s">
        <v>235</v>
      </c>
      <c r="L89" s="216"/>
    </row>
    <row r="90" customFormat="false" ht="15" hidden="false" customHeight="true" outlineLevel="0" collapsed="false">
      <c r="A90" s="96"/>
      <c r="B90" s="96"/>
      <c r="C90" s="96"/>
      <c r="D90" s="96" t="n">
        <v>85</v>
      </c>
      <c r="E90" s="96"/>
      <c r="F90" s="96"/>
      <c r="G90" s="96"/>
      <c r="H90" s="96"/>
      <c r="I90" s="127"/>
      <c r="J90" s="128" t="str">
        <f aca="false">IF(H90="","",H90*I90)</f>
        <v/>
      </c>
      <c r="K90" s="96" t="s">
        <v>235</v>
      </c>
      <c r="L90" s="96"/>
    </row>
    <row r="91" customFormat="false" ht="15" hidden="false" customHeight="true" outlineLevel="0" collapsed="false">
      <c r="A91" s="216"/>
      <c r="B91" s="216"/>
      <c r="C91" s="216"/>
      <c r="D91" s="216" t="n">
        <v>86</v>
      </c>
      <c r="E91" s="216"/>
      <c r="F91" s="216"/>
      <c r="G91" s="216"/>
      <c r="H91" s="216"/>
      <c r="I91" s="217"/>
      <c r="J91" s="218" t="str">
        <f aca="false">IF(H91="","",H91*I91)</f>
        <v/>
      </c>
      <c r="K91" s="216" t="s">
        <v>235</v>
      </c>
      <c r="L91" s="216"/>
    </row>
    <row r="92" customFormat="false" ht="15" hidden="false" customHeight="true" outlineLevel="0" collapsed="false">
      <c r="A92" s="96"/>
      <c r="B92" s="96"/>
      <c r="C92" s="96"/>
      <c r="D92" s="96" t="n">
        <v>87</v>
      </c>
      <c r="E92" s="96"/>
      <c r="F92" s="96"/>
      <c r="G92" s="96"/>
      <c r="H92" s="96"/>
      <c r="I92" s="127"/>
      <c r="J92" s="128" t="str">
        <f aca="false">IF(H92="","",H92*I92)</f>
        <v/>
      </c>
      <c r="K92" s="96" t="s">
        <v>235</v>
      </c>
      <c r="L92" s="96"/>
    </row>
    <row r="93" customFormat="false" ht="15" hidden="false" customHeight="true" outlineLevel="0" collapsed="false">
      <c r="A93" s="216"/>
      <c r="B93" s="216"/>
      <c r="C93" s="216"/>
      <c r="D93" s="216" t="n">
        <v>88</v>
      </c>
      <c r="E93" s="216"/>
      <c r="F93" s="216"/>
      <c r="G93" s="216"/>
      <c r="H93" s="216"/>
      <c r="I93" s="217"/>
      <c r="J93" s="218" t="str">
        <f aca="false">IF(H93="","",H93*I93)</f>
        <v/>
      </c>
      <c r="K93" s="216" t="s">
        <v>235</v>
      </c>
      <c r="L93" s="216"/>
    </row>
    <row r="94" customFormat="false" ht="15" hidden="false" customHeight="true" outlineLevel="0" collapsed="false">
      <c r="A94" s="96"/>
      <c r="B94" s="96"/>
      <c r="C94" s="96"/>
      <c r="D94" s="96" t="n">
        <v>89</v>
      </c>
      <c r="E94" s="96"/>
      <c r="F94" s="96"/>
      <c r="G94" s="96"/>
      <c r="H94" s="96"/>
      <c r="I94" s="127"/>
      <c r="J94" s="128" t="str">
        <f aca="false">IF(H94="","",H94*I94)</f>
        <v/>
      </c>
      <c r="K94" s="96" t="s">
        <v>235</v>
      </c>
      <c r="L94" s="96"/>
    </row>
    <row r="95" customFormat="false" ht="15" hidden="false" customHeight="true" outlineLevel="0" collapsed="false">
      <c r="A95" s="216"/>
      <c r="B95" s="216"/>
      <c r="C95" s="216"/>
      <c r="D95" s="216" t="n">
        <v>90</v>
      </c>
      <c r="E95" s="216"/>
      <c r="F95" s="216"/>
      <c r="G95" s="216"/>
      <c r="H95" s="216"/>
      <c r="I95" s="217"/>
      <c r="J95" s="218" t="str">
        <f aca="false">IF(H95="","",H95*I95)</f>
        <v/>
      </c>
      <c r="K95" s="216" t="s">
        <v>235</v>
      </c>
      <c r="L95" s="216"/>
    </row>
    <row r="96" customFormat="false" ht="15" hidden="false" customHeight="true" outlineLevel="0" collapsed="false">
      <c r="A96" s="96"/>
      <c r="B96" s="96"/>
      <c r="C96" s="96"/>
      <c r="D96" s="96" t="n">
        <v>91</v>
      </c>
      <c r="E96" s="96"/>
      <c r="F96" s="96"/>
      <c r="G96" s="96"/>
      <c r="H96" s="96"/>
      <c r="I96" s="127"/>
      <c r="J96" s="128" t="str">
        <f aca="false">IF(H96="","",H96*I96)</f>
        <v/>
      </c>
      <c r="K96" s="96" t="s">
        <v>235</v>
      </c>
      <c r="L96" s="96"/>
    </row>
    <row r="97" customFormat="false" ht="15" hidden="false" customHeight="true" outlineLevel="0" collapsed="false">
      <c r="A97" s="216"/>
      <c r="B97" s="216"/>
      <c r="C97" s="216"/>
      <c r="D97" s="216" t="n">
        <v>92</v>
      </c>
      <c r="E97" s="216"/>
      <c r="F97" s="216"/>
      <c r="G97" s="216"/>
      <c r="H97" s="216"/>
      <c r="I97" s="217"/>
      <c r="J97" s="218" t="str">
        <f aca="false">IF(H97="","",H97*I97)</f>
        <v/>
      </c>
      <c r="K97" s="216" t="s">
        <v>235</v>
      </c>
      <c r="L97" s="216"/>
    </row>
    <row r="98" customFormat="false" ht="15" hidden="false" customHeight="true" outlineLevel="0" collapsed="false">
      <c r="A98" s="96"/>
      <c r="B98" s="96"/>
      <c r="C98" s="96"/>
      <c r="D98" s="96" t="n">
        <v>93</v>
      </c>
      <c r="E98" s="96"/>
      <c r="F98" s="96"/>
      <c r="G98" s="96"/>
      <c r="H98" s="96"/>
      <c r="I98" s="127"/>
      <c r="J98" s="128" t="str">
        <f aca="false">IF(H98="","",H98*I98)</f>
        <v/>
      </c>
      <c r="K98" s="96" t="s">
        <v>235</v>
      </c>
      <c r="L98" s="96"/>
    </row>
    <row r="99" customFormat="false" ht="15" hidden="false" customHeight="true" outlineLevel="0" collapsed="false">
      <c r="A99" s="216"/>
      <c r="B99" s="216"/>
      <c r="C99" s="216"/>
      <c r="D99" s="216" t="n">
        <v>94</v>
      </c>
      <c r="E99" s="216"/>
      <c r="F99" s="216"/>
      <c r="G99" s="216"/>
      <c r="H99" s="216"/>
      <c r="I99" s="217"/>
      <c r="J99" s="218" t="str">
        <f aca="false">IF(H99="","",H99*I99)</f>
        <v/>
      </c>
      <c r="K99" s="216" t="s">
        <v>235</v>
      </c>
      <c r="L99" s="216"/>
    </row>
    <row r="100" customFormat="false" ht="15" hidden="false" customHeight="true" outlineLevel="0" collapsed="false">
      <c r="A100" s="96"/>
      <c r="B100" s="96"/>
      <c r="C100" s="96"/>
      <c r="D100" s="96" t="n">
        <v>95</v>
      </c>
      <c r="E100" s="96"/>
      <c r="F100" s="96"/>
      <c r="G100" s="96"/>
      <c r="H100" s="96"/>
      <c r="I100" s="127"/>
      <c r="J100" s="128" t="str">
        <f aca="false">IF(H100="","",H100*I100)</f>
        <v/>
      </c>
      <c r="K100" s="96" t="s">
        <v>235</v>
      </c>
      <c r="L100" s="96"/>
    </row>
    <row r="101" customFormat="false" ht="15" hidden="false" customHeight="true" outlineLevel="0" collapsed="false">
      <c r="A101" s="216"/>
      <c r="B101" s="216"/>
      <c r="C101" s="216"/>
      <c r="D101" s="216" t="n">
        <v>96</v>
      </c>
      <c r="E101" s="216"/>
      <c r="F101" s="216"/>
      <c r="G101" s="216"/>
      <c r="H101" s="216"/>
      <c r="I101" s="217"/>
      <c r="J101" s="218" t="str">
        <f aca="false">IF(H101="","",H101*I101)</f>
        <v/>
      </c>
      <c r="K101" s="216" t="s">
        <v>235</v>
      </c>
      <c r="L101" s="216"/>
    </row>
    <row r="102" customFormat="false" ht="15" hidden="false" customHeight="true" outlineLevel="0" collapsed="false">
      <c r="A102" s="96"/>
      <c r="B102" s="96"/>
      <c r="C102" s="96"/>
      <c r="D102" s="96" t="n">
        <v>97</v>
      </c>
      <c r="E102" s="96"/>
      <c r="F102" s="96"/>
      <c r="G102" s="96"/>
      <c r="H102" s="96"/>
      <c r="I102" s="127"/>
      <c r="J102" s="128" t="str">
        <f aca="false">IF(H102="","",H102*I102)</f>
        <v/>
      </c>
      <c r="K102" s="96" t="s">
        <v>235</v>
      </c>
      <c r="L102" s="96"/>
    </row>
    <row r="103" customFormat="false" ht="15" hidden="false" customHeight="true" outlineLevel="0" collapsed="false">
      <c r="A103" s="216"/>
      <c r="B103" s="216"/>
      <c r="C103" s="216"/>
      <c r="D103" s="216" t="n">
        <v>98</v>
      </c>
      <c r="E103" s="216"/>
      <c r="F103" s="216"/>
      <c r="G103" s="216"/>
      <c r="H103" s="216"/>
      <c r="I103" s="217"/>
      <c r="J103" s="218" t="str">
        <f aca="false">IF(H103="","",H103*I103)</f>
        <v/>
      </c>
      <c r="K103" s="216" t="s">
        <v>235</v>
      </c>
      <c r="L103" s="216"/>
    </row>
    <row r="104" customFormat="false" ht="15" hidden="false" customHeight="true" outlineLevel="0" collapsed="false">
      <c r="A104" s="96"/>
      <c r="B104" s="96"/>
      <c r="C104" s="96"/>
      <c r="D104" s="96" t="n">
        <v>99</v>
      </c>
      <c r="E104" s="96"/>
      <c r="F104" s="96"/>
      <c r="G104" s="96"/>
      <c r="H104" s="96"/>
      <c r="I104" s="127"/>
      <c r="J104" s="128" t="str">
        <f aca="false">IF(H104="","",H104*I104)</f>
        <v/>
      </c>
      <c r="K104" s="96" t="s">
        <v>235</v>
      </c>
      <c r="L104" s="96"/>
    </row>
    <row r="105" customFormat="false" ht="15" hidden="false" customHeight="true" outlineLevel="0" collapsed="false">
      <c r="A105" s="216"/>
      <c r="B105" s="216"/>
      <c r="C105" s="216"/>
      <c r="D105" s="216" t="n">
        <v>100</v>
      </c>
      <c r="E105" s="216"/>
      <c r="F105" s="216"/>
      <c r="G105" s="216"/>
      <c r="H105" s="216"/>
      <c r="I105" s="217"/>
      <c r="J105" s="218" t="str">
        <f aca="false">IF(H105="","",H105*I105)</f>
        <v/>
      </c>
      <c r="K105" s="216" t="s">
        <v>235</v>
      </c>
      <c r="L105" s="216"/>
    </row>
    <row r="106" customFormat="false" ht="15" hidden="false" customHeight="true" outlineLevel="0" collapsed="false">
      <c r="A106" s="219"/>
      <c r="D106" s="219" t="s">
        <v>186</v>
      </c>
      <c r="E106" s="219"/>
      <c r="F106" s="219"/>
      <c r="G106" s="219"/>
      <c r="H106" s="219"/>
      <c r="I106" s="219"/>
      <c r="J106" s="218" t="n">
        <f aca="false">SUM(J6:J105)</f>
        <v>0</v>
      </c>
      <c r="K106" s="216"/>
      <c r="L106" s="216"/>
    </row>
    <row r="108" customFormat="false" ht="36" hidden="false" customHeight="true" outlineLevel="0" collapsed="false">
      <c r="A108" s="139"/>
      <c r="D108" s="139" t="s">
        <v>187</v>
      </c>
      <c r="E108" s="139"/>
      <c r="F108" s="139"/>
      <c r="G108" s="139" t="s">
        <v>188</v>
      </c>
      <c r="H108" s="139"/>
      <c r="I108" s="139"/>
      <c r="J108" s="139" t="s">
        <v>189</v>
      </c>
      <c r="K108" s="139"/>
      <c r="L108" s="139"/>
    </row>
  </sheetData>
  <mergeCells count="5">
    <mergeCell ref="D1:L1"/>
    <mergeCell ref="D106:I106"/>
    <mergeCell ref="D108:F108"/>
    <mergeCell ref="G108:I108"/>
    <mergeCell ref="J108:L108"/>
  </mergeCells>
  <dataValidations count="2">
    <dataValidation allowBlank="true" errorStyle="stop" operator="between" showDropDown="false" showErrorMessage="true" showInputMessage="false" sqref="K6:K105" type="list">
      <formula1>"جديد,مستلم,ملاحظات"</formula1>
      <formula2>0</formula2>
    </dataValidation>
    <dataValidation allowBlank="true" errorStyle="stop" operator="between" showDropDown="false" showErrorMessage="false" showInputMessage="false" sqref="E6:E105" type="list">
      <formula1>بيانات!$D$4:$P$4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08"/>
  <sheetViews>
    <sheetView showFormulas="false" showGridLines="true" showRowColHeaders="true" showZeros="true" rightToLeft="true" tabSelected="fals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defaultColWidth="8.6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26"/>
    <col collapsed="false" customWidth="true" hidden="false" outlineLevel="0" max="4" min="3" style="0" width="10"/>
    <col collapsed="false" customWidth="true" hidden="false" outlineLevel="0" max="5" min="5" style="0" width="26"/>
    <col collapsed="false" customWidth="true" hidden="false" outlineLevel="0" max="7" min="6" style="0" width="10"/>
    <col collapsed="false" customWidth="true" hidden="false" outlineLevel="0" max="8" min="8" style="0" width="18"/>
    <col collapsed="false" customWidth="true" hidden="false" outlineLevel="0" max="9" min="9" style="0" width="16"/>
    <col collapsed="false" customWidth="true" hidden="false" outlineLevel="0" max="11" min="11" style="0" width="14"/>
    <col collapsed="false" customWidth="true" hidden="false" outlineLevel="0" max="12" min="12" style="0" width="22"/>
  </cols>
  <sheetData>
    <row r="1" customFormat="false" ht="37.5" hidden="false" customHeight="true" outlineLevel="0" collapsed="false">
      <c r="A1" s="140"/>
      <c r="D1" s="140" t="s">
        <v>236</v>
      </c>
      <c r="E1" s="140"/>
      <c r="F1" s="140"/>
      <c r="G1" s="140"/>
      <c r="H1" s="140"/>
      <c r="I1" s="140"/>
      <c r="J1" s="140"/>
      <c r="K1" s="140"/>
      <c r="L1" s="140"/>
    </row>
    <row r="2" customFormat="false" ht="21.75" hidden="false" customHeight="true" outlineLevel="0" collapsed="false">
      <c r="A2" s="122"/>
      <c r="B2" s="123"/>
      <c r="D2" s="122" t="s">
        <v>171</v>
      </c>
      <c r="E2" s="123"/>
      <c r="G2" s="122" t="s">
        <v>172</v>
      </c>
      <c r="H2" s="123"/>
      <c r="J2" s="122" t="s">
        <v>237</v>
      </c>
      <c r="K2" s="123"/>
    </row>
    <row r="3" customFormat="false" ht="21.75" hidden="false" customHeight="true" outlineLevel="0" collapsed="false">
      <c r="A3" s="122"/>
      <c r="B3" s="123"/>
      <c r="D3" s="122" t="s">
        <v>193</v>
      </c>
      <c r="E3" s="123"/>
      <c r="G3" s="122" t="s">
        <v>191</v>
      </c>
      <c r="H3" s="123"/>
      <c r="J3" s="122" t="s">
        <v>176</v>
      </c>
      <c r="K3" s="123"/>
    </row>
    <row r="5" customFormat="false" ht="15" hidden="false" customHeight="true" outlineLevel="0" collapsed="false">
      <c r="A5" s="141"/>
      <c r="B5" s="141"/>
      <c r="C5" s="141"/>
      <c r="D5" s="141" t="s">
        <v>161</v>
      </c>
      <c r="E5" s="141" t="s">
        <v>234</v>
      </c>
      <c r="F5" s="141" t="s">
        <v>226</v>
      </c>
      <c r="G5" s="141" t="s">
        <v>163</v>
      </c>
      <c r="H5" s="141" t="s">
        <v>238</v>
      </c>
      <c r="I5" s="141" t="s">
        <v>217</v>
      </c>
      <c r="J5" s="141" t="s">
        <v>182</v>
      </c>
      <c r="K5" s="141" t="s">
        <v>198</v>
      </c>
      <c r="L5" s="141" t="s">
        <v>43</v>
      </c>
    </row>
    <row r="6" customFormat="false" ht="15" hidden="false" customHeight="true" outlineLevel="0" collapsed="false">
      <c r="A6" s="96"/>
      <c r="B6" s="96"/>
      <c r="C6" s="96"/>
      <c r="D6" s="96" t="n">
        <v>1</v>
      </c>
      <c r="E6" s="96"/>
      <c r="F6" s="96"/>
      <c r="G6" s="96"/>
      <c r="H6" s="96"/>
      <c r="I6" s="127"/>
      <c r="J6" s="196" t="str">
        <f aca="false">IF(H6="","",H6*I6)</f>
        <v/>
      </c>
      <c r="K6" s="96" t="s">
        <v>199</v>
      </c>
      <c r="L6" s="96"/>
    </row>
    <row r="7" customFormat="false" ht="15" hidden="false" customHeight="true" outlineLevel="0" collapsed="false">
      <c r="A7" s="144"/>
      <c r="B7" s="144"/>
      <c r="C7" s="144"/>
      <c r="D7" s="144" t="n">
        <v>2</v>
      </c>
      <c r="E7" s="144"/>
      <c r="F7" s="144"/>
      <c r="G7" s="144"/>
      <c r="H7" s="144"/>
      <c r="I7" s="220"/>
      <c r="J7" s="199" t="str">
        <f aca="false">IF(H7="","",H7*I7)</f>
        <v/>
      </c>
      <c r="K7" s="144" t="s">
        <v>199</v>
      </c>
      <c r="L7" s="144"/>
    </row>
    <row r="8" customFormat="false" ht="15" hidden="false" customHeight="true" outlineLevel="0" collapsed="false">
      <c r="A8" s="96"/>
      <c r="B8" s="96"/>
      <c r="C8" s="96"/>
      <c r="D8" s="96" t="n">
        <v>3</v>
      </c>
      <c r="E8" s="96"/>
      <c r="F8" s="96"/>
      <c r="G8" s="96"/>
      <c r="H8" s="96"/>
      <c r="I8" s="127"/>
      <c r="J8" s="196" t="str">
        <f aca="false">IF(H8="","",H8*I8)</f>
        <v/>
      </c>
      <c r="K8" s="96" t="s">
        <v>199</v>
      </c>
      <c r="L8" s="96"/>
    </row>
    <row r="9" customFormat="false" ht="15" hidden="false" customHeight="true" outlineLevel="0" collapsed="false">
      <c r="A9" s="144"/>
      <c r="B9" s="144"/>
      <c r="C9" s="144"/>
      <c r="D9" s="144" t="n">
        <v>4</v>
      </c>
      <c r="E9" s="144"/>
      <c r="F9" s="144"/>
      <c r="G9" s="144"/>
      <c r="H9" s="144"/>
      <c r="I9" s="220"/>
      <c r="J9" s="199" t="str">
        <f aca="false">IF(H9="","",H9*I9)</f>
        <v/>
      </c>
      <c r="K9" s="144" t="s">
        <v>199</v>
      </c>
      <c r="L9" s="144"/>
    </row>
    <row r="10" customFormat="false" ht="15" hidden="false" customHeight="true" outlineLevel="0" collapsed="false">
      <c r="A10" s="96"/>
      <c r="B10" s="96"/>
      <c r="C10" s="96"/>
      <c r="D10" s="96" t="n">
        <v>5</v>
      </c>
      <c r="E10" s="96"/>
      <c r="F10" s="96"/>
      <c r="G10" s="96"/>
      <c r="H10" s="96"/>
      <c r="I10" s="127"/>
      <c r="J10" s="196" t="str">
        <f aca="false">IF(H10="","",H10*I10)</f>
        <v/>
      </c>
      <c r="K10" s="96" t="s">
        <v>199</v>
      </c>
      <c r="L10" s="96"/>
    </row>
    <row r="11" customFormat="false" ht="15" hidden="false" customHeight="true" outlineLevel="0" collapsed="false">
      <c r="A11" s="144"/>
      <c r="B11" s="144"/>
      <c r="C11" s="144"/>
      <c r="D11" s="144" t="n">
        <v>6</v>
      </c>
      <c r="E11" s="144"/>
      <c r="F11" s="144"/>
      <c r="G11" s="144"/>
      <c r="H11" s="144"/>
      <c r="I11" s="220"/>
      <c r="J11" s="199" t="str">
        <f aca="false">IF(H11="","",H11*I11)</f>
        <v/>
      </c>
      <c r="K11" s="144" t="s">
        <v>199</v>
      </c>
      <c r="L11" s="144"/>
    </row>
    <row r="12" customFormat="false" ht="15" hidden="false" customHeight="true" outlineLevel="0" collapsed="false">
      <c r="A12" s="96"/>
      <c r="B12" s="96"/>
      <c r="C12" s="96"/>
      <c r="D12" s="96" t="n">
        <v>7</v>
      </c>
      <c r="E12" s="96"/>
      <c r="F12" s="96"/>
      <c r="G12" s="96"/>
      <c r="H12" s="96"/>
      <c r="I12" s="127"/>
      <c r="J12" s="196" t="str">
        <f aca="false">IF(H12="","",H12*I12)</f>
        <v/>
      </c>
      <c r="K12" s="96" t="s">
        <v>199</v>
      </c>
      <c r="L12" s="96"/>
    </row>
    <row r="13" customFormat="false" ht="15" hidden="false" customHeight="true" outlineLevel="0" collapsed="false">
      <c r="A13" s="144"/>
      <c r="B13" s="144"/>
      <c r="C13" s="144"/>
      <c r="D13" s="144" t="n">
        <v>8</v>
      </c>
      <c r="E13" s="144"/>
      <c r="F13" s="144"/>
      <c r="G13" s="144"/>
      <c r="H13" s="144"/>
      <c r="I13" s="220"/>
      <c r="J13" s="199" t="str">
        <f aca="false">IF(H13="","",H13*I13)</f>
        <v/>
      </c>
      <c r="K13" s="144" t="s">
        <v>199</v>
      </c>
      <c r="L13" s="144"/>
    </row>
    <row r="14" customFormat="false" ht="15" hidden="false" customHeight="true" outlineLevel="0" collapsed="false">
      <c r="A14" s="96"/>
      <c r="B14" s="96"/>
      <c r="C14" s="96"/>
      <c r="D14" s="96" t="n">
        <v>9</v>
      </c>
      <c r="E14" s="96"/>
      <c r="F14" s="96"/>
      <c r="G14" s="96"/>
      <c r="H14" s="96"/>
      <c r="I14" s="127"/>
      <c r="J14" s="196" t="str">
        <f aca="false">IF(H14="","",H14*I14)</f>
        <v/>
      </c>
      <c r="K14" s="96" t="s">
        <v>199</v>
      </c>
      <c r="L14" s="96"/>
    </row>
    <row r="15" customFormat="false" ht="15" hidden="false" customHeight="true" outlineLevel="0" collapsed="false">
      <c r="A15" s="144"/>
      <c r="B15" s="144"/>
      <c r="C15" s="144"/>
      <c r="D15" s="144" t="n">
        <v>10</v>
      </c>
      <c r="E15" s="144"/>
      <c r="F15" s="144"/>
      <c r="G15" s="144"/>
      <c r="H15" s="144"/>
      <c r="I15" s="220"/>
      <c r="J15" s="199" t="str">
        <f aca="false">IF(H15="","",H15*I15)</f>
        <v/>
      </c>
      <c r="K15" s="144" t="s">
        <v>199</v>
      </c>
      <c r="L15" s="144"/>
    </row>
    <row r="16" customFormat="false" ht="15" hidden="false" customHeight="true" outlineLevel="0" collapsed="false">
      <c r="A16" s="96"/>
      <c r="B16" s="96"/>
      <c r="C16" s="96"/>
      <c r="D16" s="96" t="n">
        <v>11</v>
      </c>
      <c r="E16" s="96"/>
      <c r="F16" s="96"/>
      <c r="G16" s="96"/>
      <c r="H16" s="96"/>
      <c r="I16" s="127"/>
      <c r="J16" s="196" t="str">
        <f aca="false">IF(H16="","",H16*I16)</f>
        <v/>
      </c>
      <c r="K16" s="96" t="s">
        <v>199</v>
      </c>
      <c r="L16" s="96"/>
    </row>
    <row r="17" customFormat="false" ht="15" hidden="false" customHeight="true" outlineLevel="0" collapsed="false">
      <c r="A17" s="144"/>
      <c r="B17" s="144"/>
      <c r="C17" s="144"/>
      <c r="D17" s="144" t="n">
        <v>12</v>
      </c>
      <c r="E17" s="144"/>
      <c r="F17" s="144"/>
      <c r="G17" s="144"/>
      <c r="H17" s="144"/>
      <c r="I17" s="220"/>
      <c r="J17" s="199" t="str">
        <f aca="false">IF(H17="","",H17*I17)</f>
        <v/>
      </c>
      <c r="K17" s="144" t="s">
        <v>199</v>
      </c>
      <c r="L17" s="144"/>
    </row>
    <row r="18" customFormat="false" ht="15" hidden="false" customHeight="true" outlineLevel="0" collapsed="false">
      <c r="A18" s="96"/>
      <c r="B18" s="96"/>
      <c r="C18" s="96"/>
      <c r="D18" s="96" t="n">
        <v>13</v>
      </c>
      <c r="E18" s="96"/>
      <c r="F18" s="96"/>
      <c r="G18" s="96"/>
      <c r="H18" s="96"/>
      <c r="I18" s="127"/>
      <c r="J18" s="196" t="str">
        <f aca="false">IF(H18="","",H18*I18)</f>
        <v/>
      </c>
      <c r="K18" s="96" t="s">
        <v>199</v>
      </c>
      <c r="L18" s="96"/>
    </row>
    <row r="19" customFormat="false" ht="15" hidden="false" customHeight="true" outlineLevel="0" collapsed="false">
      <c r="A19" s="144"/>
      <c r="B19" s="144"/>
      <c r="C19" s="144"/>
      <c r="D19" s="144" t="n">
        <v>14</v>
      </c>
      <c r="E19" s="144"/>
      <c r="F19" s="144"/>
      <c r="G19" s="144"/>
      <c r="H19" s="144"/>
      <c r="I19" s="220"/>
      <c r="J19" s="199" t="str">
        <f aca="false">IF(H19="","",H19*I19)</f>
        <v/>
      </c>
      <c r="K19" s="144" t="s">
        <v>199</v>
      </c>
      <c r="L19" s="144"/>
    </row>
    <row r="20" customFormat="false" ht="15" hidden="false" customHeight="true" outlineLevel="0" collapsed="false">
      <c r="A20" s="96"/>
      <c r="B20" s="96"/>
      <c r="C20" s="96"/>
      <c r="D20" s="96" t="n">
        <v>15</v>
      </c>
      <c r="E20" s="96"/>
      <c r="F20" s="96"/>
      <c r="G20" s="96"/>
      <c r="H20" s="96"/>
      <c r="I20" s="127"/>
      <c r="J20" s="196" t="str">
        <f aca="false">IF(H20="","",H20*I20)</f>
        <v/>
      </c>
      <c r="K20" s="96" t="s">
        <v>199</v>
      </c>
      <c r="L20" s="96"/>
    </row>
    <row r="21" customFormat="false" ht="15" hidden="false" customHeight="true" outlineLevel="0" collapsed="false">
      <c r="A21" s="144"/>
      <c r="B21" s="144"/>
      <c r="C21" s="144"/>
      <c r="D21" s="144" t="n">
        <v>16</v>
      </c>
      <c r="E21" s="144"/>
      <c r="F21" s="144"/>
      <c r="G21" s="144"/>
      <c r="H21" s="144"/>
      <c r="I21" s="220"/>
      <c r="J21" s="199" t="str">
        <f aca="false">IF(H21="","",H21*I21)</f>
        <v/>
      </c>
      <c r="K21" s="144" t="s">
        <v>199</v>
      </c>
      <c r="L21" s="144"/>
    </row>
    <row r="22" customFormat="false" ht="15" hidden="false" customHeight="true" outlineLevel="0" collapsed="false">
      <c r="A22" s="96"/>
      <c r="B22" s="96"/>
      <c r="C22" s="96"/>
      <c r="D22" s="96" t="n">
        <v>17</v>
      </c>
      <c r="E22" s="96"/>
      <c r="F22" s="96"/>
      <c r="G22" s="96"/>
      <c r="H22" s="96"/>
      <c r="I22" s="127"/>
      <c r="J22" s="196" t="str">
        <f aca="false">IF(H22="","",H22*I22)</f>
        <v/>
      </c>
      <c r="K22" s="96" t="s">
        <v>199</v>
      </c>
      <c r="L22" s="96"/>
    </row>
    <row r="23" customFormat="false" ht="15" hidden="false" customHeight="true" outlineLevel="0" collapsed="false">
      <c r="A23" s="144"/>
      <c r="B23" s="144"/>
      <c r="C23" s="144"/>
      <c r="D23" s="144" t="n">
        <v>18</v>
      </c>
      <c r="E23" s="144"/>
      <c r="F23" s="144"/>
      <c r="G23" s="144"/>
      <c r="H23" s="144"/>
      <c r="I23" s="220"/>
      <c r="J23" s="199" t="str">
        <f aca="false">IF(H23="","",H23*I23)</f>
        <v/>
      </c>
      <c r="K23" s="144" t="s">
        <v>199</v>
      </c>
      <c r="L23" s="144"/>
    </row>
    <row r="24" customFormat="false" ht="15" hidden="false" customHeight="true" outlineLevel="0" collapsed="false">
      <c r="A24" s="96"/>
      <c r="B24" s="96"/>
      <c r="C24" s="96"/>
      <c r="D24" s="96" t="n">
        <v>19</v>
      </c>
      <c r="E24" s="96"/>
      <c r="F24" s="96"/>
      <c r="G24" s="96"/>
      <c r="H24" s="96"/>
      <c r="I24" s="127"/>
      <c r="J24" s="196" t="str">
        <f aca="false">IF(H24="","",H24*I24)</f>
        <v/>
      </c>
      <c r="K24" s="96" t="s">
        <v>199</v>
      </c>
      <c r="L24" s="96"/>
    </row>
    <row r="25" customFormat="false" ht="15" hidden="false" customHeight="true" outlineLevel="0" collapsed="false">
      <c r="A25" s="144"/>
      <c r="B25" s="144"/>
      <c r="C25" s="144"/>
      <c r="D25" s="144" t="n">
        <v>20</v>
      </c>
      <c r="E25" s="144"/>
      <c r="F25" s="144"/>
      <c r="G25" s="144"/>
      <c r="H25" s="144"/>
      <c r="I25" s="220"/>
      <c r="J25" s="199" t="str">
        <f aca="false">IF(H25="","",H25*I25)</f>
        <v/>
      </c>
      <c r="K25" s="144" t="s">
        <v>199</v>
      </c>
      <c r="L25" s="144"/>
    </row>
    <row r="26" customFormat="false" ht="15" hidden="false" customHeight="true" outlineLevel="0" collapsed="false">
      <c r="A26" s="96"/>
      <c r="B26" s="96"/>
      <c r="C26" s="96"/>
      <c r="D26" s="96" t="n">
        <v>21</v>
      </c>
      <c r="E26" s="96"/>
      <c r="F26" s="96"/>
      <c r="G26" s="96"/>
      <c r="H26" s="96"/>
      <c r="I26" s="127"/>
      <c r="J26" s="196" t="str">
        <f aca="false">IF(H26="","",H26*I26)</f>
        <v/>
      </c>
      <c r="K26" s="96" t="s">
        <v>199</v>
      </c>
      <c r="L26" s="96"/>
    </row>
    <row r="27" customFormat="false" ht="15" hidden="false" customHeight="true" outlineLevel="0" collapsed="false">
      <c r="A27" s="144"/>
      <c r="B27" s="144"/>
      <c r="C27" s="144"/>
      <c r="D27" s="144" t="n">
        <v>22</v>
      </c>
      <c r="E27" s="144"/>
      <c r="F27" s="144"/>
      <c r="G27" s="144"/>
      <c r="H27" s="144"/>
      <c r="I27" s="220"/>
      <c r="J27" s="199" t="str">
        <f aca="false">IF(H27="","",H27*I27)</f>
        <v/>
      </c>
      <c r="K27" s="144" t="s">
        <v>199</v>
      </c>
      <c r="L27" s="144"/>
    </row>
    <row r="28" customFormat="false" ht="15" hidden="false" customHeight="true" outlineLevel="0" collapsed="false">
      <c r="A28" s="96"/>
      <c r="B28" s="96"/>
      <c r="C28" s="96"/>
      <c r="D28" s="96" t="n">
        <v>23</v>
      </c>
      <c r="E28" s="96"/>
      <c r="F28" s="96"/>
      <c r="G28" s="96"/>
      <c r="H28" s="96"/>
      <c r="I28" s="127"/>
      <c r="J28" s="196" t="str">
        <f aca="false">IF(H28="","",H28*I28)</f>
        <v/>
      </c>
      <c r="K28" s="96" t="s">
        <v>199</v>
      </c>
      <c r="L28" s="96"/>
    </row>
    <row r="29" customFormat="false" ht="15" hidden="false" customHeight="true" outlineLevel="0" collapsed="false">
      <c r="A29" s="144"/>
      <c r="B29" s="144"/>
      <c r="C29" s="144"/>
      <c r="D29" s="144" t="n">
        <v>24</v>
      </c>
      <c r="E29" s="144"/>
      <c r="F29" s="144"/>
      <c r="G29" s="144"/>
      <c r="H29" s="144"/>
      <c r="I29" s="220"/>
      <c r="J29" s="199" t="str">
        <f aca="false">IF(H29="","",H29*I29)</f>
        <v/>
      </c>
      <c r="K29" s="144" t="s">
        <v>199</v>
      </c>
      <c r="L29" s="144"/>
    </row>
    <row r="30" customFormat="false" ht="15" hidden="false" customHeight="true" outlineLevel="0" collapsed="false">
      <c r="A30" s="96"/>
      <c r="B30" s="96"/>
      <c r="C30" s="96"/>
      <c r="D30" s="96" t="n">
        <v>25</v>
      </c>
      <c r="E30" s="96"/>
      <c r="F30" s="96"/>
      <c r="G30" s="96"/>
      <c r="H30" s="96"/>
      <c r="I30" s="127"/>
      <c r="J30" s="196" t="str">
        <f aca="false">IF(H30="","",H30*I30)</f>
        <v/>
      </c>
      <c r="K30" s="96" t="s">
        <v>199</v>
      </c>
      <c r="L30" s="96"/>
    </row>
    <row r="31" customFormat="false" ht="15" hidden="false" customHeight="true" outlineLevel="0" collapsed="false">
      <c r="A31" s="144"/>
      <c r="B31" s="144"/>
      <c r="C31" s="144"/>
      <c r="D31" s="144" t="n">
        <v>26</v>
      </c>
      <c r="E31" s="144"/>
      <c r="F31" s="144"/>
      <c r="G31" s="144"/>
      <c r="H31" s="144"/>
      <c r="I31" s="220"/>
      <c r="J31" s="199" t="str">
        <f aca="false">IF(H31="","",H31*I31)</f>
        <v/>
      </c>
      <c r="K31" s="144" t="s">
        <v>199</v>
      </c>
      <c r="L31" s="144"/>
    </row>
    <row r="32" customFormat="false" ht="15" hidden="false" customHeight="true" outlineLevel="0" collapsed="false">
      <c r="A32" s="96"/>
      <c r="B32" s="96"/>
      <c r="C32" s="96"/>
      <c r="D32" s="96" t="n">
        <v>27</v>
      </c>
      <c r="E32" s="96"/>
      <c r="F32" s="96"/>
      <c r="G32" s="96"/>
      <c r="H32" s="96"/>
      <c r="I32" s="127"/>
      <c r="J32" s="196" t="str">
        <f aca="false">IF(H32="","",H32*I32)</f>
        <v/>
      </c>
      <c r="K32" s="96" t="s">
        <v>199</v>
      </c>
      <c r="L32" s="96"/>
    </row>
    <row r="33" customFormat="false" ht="15" hidden="false" customHeight="true" outlineLevel="0" collapsed="false">
      <c r="A33" s="144"/>
      <c r="B33" s="144"/>
      <c r="C33" s="144"/>
      <c r="D33" s="144" t="n">
        <v>28</v>
      </c>
      <c r="E33" s="144"/>
      <c r="F33" s="144"/>
      <c r="G33" s="144"/>
      <c r="H33" s="144"/>
      <c r="I33" s="220"/>
      <c r="J33" s="199" t="str">
        <f aca="false">IF(H33="","",H33*I33)</f>
        <v/>
      </c>
      <c r="K33" s="144" t="s">
        <v>199</v>
      </c>
      <c r="L33" s="144"/>
    </row>
    <row r="34" customFormat="false" ht="15" hidden="false" customHeight="true" outlineLevel="0" collapsed="false">
      <c r="A34" s="96"/>
      <c r="B34" s="96"/>
      <c r="C34" s="96"/>
      <c r="D34" s="96" t="n">
        <v>29</v>
      </c>
      <c r="E34" s="96"/>
      <c r="F34" s="96"/>
      <c r="G34" s="96"/>
      <c r="H34" s="96"/>
      <c r="I34" s="127"/>
      <c r="J34" s="196" t="str">
        <f aca="false">IF(H34="","",H34*I34)</f>
        <v/>
      </c>
      <c r="K34" s="96" t="s">
        <v>199</v>
      </c>
      <c r="L34" s="96"/>
    </row>
    <row r="35" customFormat="false" ht="15" hidden="false" customHeight="true" outlineLevel="0" collapsed="false">
      <c r="A35" s="144"/>
      <c r="B35" s="144"/>
      <c r="C35" s="144"/>
      <c r="D35" s="144" t="n">
        <v>30</v>
      </c>
      <c r="E35" s="144"/>
      <c r="F35" s="144"/>
      <c r="G35" s="144"/>
      <c r="H35" s="144"/>
      <c r="I35" s="220"/>
      <c r="J35" s="199" t="str">
        <f aca="false">IF(H35="","",H35*I35)</f>
        <v/>
      </c>
      <c r="K35" s="144" t="s">
        <v>199</v>
      </c>
      <c r="L35" s="144"/>
    </row>
    <row r="36" customFormat="false" ht="15" hidden="false" customHeight="true" outlineLevel="0" collapsed="false">
      <c r="A36" s="96"/>
      <c r="B36" s="96"/>
      <c r="C36" s="96"/>
      <c r="D36" s="96" t="n">
        <v>31</v>
      </c>
      <c r="E36" s="96"/>
      <c r="F36" s="96"/>
      <c r="G36" s="96"/>
      <c r="H36" s="96"/>
      <c r="I36" s="127"/>
      <c r="J36" s="196" t="str">
        <f aca="false">IF(H36="","",H36*I36)</f>
        <v/>
      </c>
      <c r="K36" s="96" t="s">
        <v>199</v>
      </c>
      <c r="L36" s="96"/>
    </row>
    <row r="37" customFormat="false" ht="15" hidden="false" customHeight="true" outlineLevel="0" collapsed="false">
      <c r="A37" s="144"/>
      <c r="B37" s="144"/>
      <c r="C37" s="144"/>
      <c r="D37" s="144" t="n">
        <v>32</v>
      </c>
      <c r="E37" s="144"/>
      <c r="F37" s="144"/>
      <c r="G37" s="144"/>
      <c r="H37" s="144"/>
      <c r="I37" s="220"/>
      <c r="J37" s="199" t="str">
        <f aca="false">IF(H37="","",H37*I37)</f>
        <v/>
      </c>
      <c r="K37" s="144" t="s">
        <v>199</v>
      </c>
      <c r="L37" s="144"/>
    </row>
    <row r="38" customFormat="false" ht="15" hidden="false" customHeight="true" outlineLevel="0" collapsed="false">
      <c r="A38" s="96"/>
      <c r="B38" s="96"/>
      <c r="C38" s="96"/>
      <c r="D38" s="96" t="n">
        <v>33</v>
      </c>
      <c r="E38" s="96"/>
      <c r="F38" s="96"/>
      <c r="G38" s="96"/>
      <c r="H38" s="96"/>
      <c r="I38" s="127"/>
      <c r="J38" s="196" t="str">
        <f aca="false">IF(H38="","",H38*I38)</f>
        <v/>
      </c>
      <c r="K38" s="96" t="s">
        <v>199</v>
      </c>
      <c r="L38" s="96"/>
    </row>
    <row r="39" customFormat="false" ht="15" hidden="false" customHeight="true" outlineLevel="0" collapsed="false">
      <c r="A39" s="144"/>
      <c r="B39" s="144"/>
      <c r="C39" s="144"/>
      <c r="D39" s="144" t="n">
        <v>34</v>
      </c>
      <c r="E39" s="144"/>
      <c r="F39" s="144"/>
      <c r="G39" s="144"/>
      <c r="H39" s="144"/>
      <c r="I39" s="220"/>
      <c r="J39" s="199" t="str">
        <f aca="false">IF(H39="","",H39*I39)</f>
        <v/>
      </c>
      <c r="K39" s="144" t="s">
        <v>199</v>
      </c>
      <c r="L39" s="144"/>
    </row>
    <row r="40" customFormat="false" ht="15" hidden="false" customHeight="true" outlineLevel="0" collapsed="false">
      <c r="A40" s="96"/>
      <c r="B40" s="96"/>
      <c r="C40" s="96"/>
      <c r="D40" s="96" t="n">
        <v>35</v>
      </c>
      <c r="E40" s="96"/>
      <c r="F40" s="96"/>
      <c r="G40" s="96"/>
      <c r="H40" s="96"/>
      <c r="I40" s="127"/>
      <c r="J40" s="196" t="str">
        <f aca="false">IF(H40="","",H40*I40)</f>
        <v/>
      </c>
      <c r="K40" s="96" t="s">
        <v>199</v>
      </c>
      <c r="L40" s="96"/>
    </row>
    <row r="41" customFormat="false" ht="15" hidden="false" customHeight="true" outlineLevel="0" collapsed="false">
      <c r="A41" s="144"/>
      <c r="B41" s="144"/>
      <c r="C41" s="144"/>
      <c r="D41" s="144" t="n">
        <v>36</v>
      </c>
      <c r="E41" s="144"/>
      <c r="F41" s="144"/>
      <c r="G41" s="144"/>
      <c r="H41" s="144"/>
      <c r="I41" s="220"/>
      <c r="J41" s="199" t="str">
        <f aca="false">IF(H41="","",H41*I41)</f>
        <v/>
      </c>
      <c r="K41" s="144" t="s">
        <v>199</v>
      </c>
      <c r="L41" s="144"/>
    </row>
    <row r="42" customFormat="false" ht="15" hidden="false" customHeight="true" outlineLevel="0" collapsed="false">
      <c r="A42" s="96"/>
      <c r="B42" s="96"/>
      <c r="C42" s="96"/>
      <c r="D42" s="96" t="n">
        <v>37</v>
      </c>
      <c r="E42" s="96"/>
      <c r="F42" s="96"/>
      <c r="G42" s="96"/>
      <c r="H42" s="96"/>
      <c r="I42" s="127"/>
      <c r="J42" s="196" t="str">
        <f aca="false">IF(H42="","",H42*I42)</f>
        <v/>
      </c>
      <c r="K42" s="96" t="s">
        <v>199</v>
      </c>
      <c r="L42" s="96"/>
    </row>
    <row r="43" customFormat="false" ht="15" hidden="false" customHeight="true" outlineLevel="0" collapsed="false">
      <c r="A43" s="144"/>
      <c r="B43" s="144"/>
      <c r="C43" s="144"/>
      <c r="D43" s="144" t="n">
        <v>38</v>
      </c>
      <c r="E43" s="144"/>
      <c r="F43" s="144"/>
      <c r="G43" s="144"/>
      <c r="H43" s="144"/>
      <c r="I43" s="220"/>
      <c r="J43" s="199" t="str">
        <f aca="false">IF(H43="","",H43*I43)</f>
        <v/>
      </c>
      <c r="K43" s="144" t="s">
        <v>199</v>
      </c>
      <c r="L43" s="144"/>
    </row>
    <row r="44" customFormat="false" ht="15" hidden="false" customHeight="true" outlineLevel="0" collapsed="false">
      <c r="A44" s="96"/>
      <c r="B44" s="96"/>
      <c r="C44" s="96"/>
      <c r="D44" s="96" t="n">
        <v>39</v>
      </c>
      <c r="E44" s="96"/>
      <c r="F44" s="96"/>
      <c r="G44" s="96"/>
      <c r="H44" s="96"/>
      <c r="I44" s="127"/>
      <c r="J44" s="196" t="str">
        <f aca="false">IF(H44="","",H44*I44)</f>
        <v/>
      </c>
      <c r="K44" s="96" t="s">
        <v>199</v>
      </c>
      <c r="L44" s="96"/>
    </row>
    <row r="45" customFormat="false" ht="15" hidden="false" customHeight="true" outlineLevel="0" collapsed="false">
      <c r="A45" s="144"/>
      <c r="B45" s="144"/>
      <c r="C45" s="144"/>
      <c r="D45" s="144" t="n">
        <v>40</v>
      </c>
      <c r="E45" s="144"/>
      <c r="F45" s="144"/>
      <c r="G45" s="144"/>
      <c r="H45" s="144"/>
      <c r="I45" s="220"/>
      <c r="J45" s="199" t="str">
        <f aca="false">IF(H45="","",H45*I45)</f>
        <v/>
      </c>
      <c r="K45" s="144" t="s">
        <v>199</v>
      </c>
      <c r="L45" s="144"/>
    </row>
    <row r="46" customFormat="false" ht="15" hidden="false" customHeight="true" outlineLevel="0" collapsed="false">
      <c r="A46" s="96"/>
      <c r="B46" s="96"/>
      <c r="C46" s="96"/>
      <c r="D46" s="96" t="n">
        <v>41</v>
      </c>
      <c r="E46" s="96"/>
      <c r="F46" s="96"/>
      <c r="G46" s="96"/>
      <c r="H46" s="96"/>
      <c r="I46" s="127"/>
      <c r="J46" s="196" t="str">
        <f aca="false">IF(H46="","",H46*I46)</f>
        <v/>
      </c>
      <c r="K46" s="96" t="s">
        <v>199</v>
      </c>
      <c r="L46" s="96"/>
    </row>
    <row r="47" customFormat="false" ht="15" hidden="false" customHeight="true" outlineLevel="0" collapsed="false">
      <c r="A47" s="144"/>
      <c r="B47" s="144"/>
      <c r="C47" s="144"/>
      <c r="D47" s="144" t="n">
        <v>42</v>
      </c>
      <c r="E47" s="144"/>
      <c r="F47" s="144"/>
      <c r="G47" s="144"/>
      <c r="H47" s="144"/>
      <c r="I47" s="220"/>
      <c r="J47" s="199" t="str">
        <f aca="false">IF(H47="","",H47*I47)</f>
        <v/>
      </c>
      <c r="K47" s="144" t="s">
        <v>199</v>
      </c>
      <c r="L47" s="144"/>
    </row>
    <row r="48" customFormat="false" ht="15" hidden="false" customHeight="true" outlineLevel="0" collapsed="false">
      <c r="A48" s="96"/>
      <c r="B48" s="96"/>
      <c r="C48" s="96"/>
      <c r="D48" s="96" t="n">
        <v>43</v>
      </c>
      <c r="E48" s="96"/>
      <c r="F48" s="96"/>
      <c r="G48" s="96"/>
      <c r="H48" s="96"/>
      <c r="I48" s="127"/>
      <c r="J48" s="196" t="str">
        <f aca="false">IF(H48="","",H48*I48)</f>
        <v/>
      </c>
      <c r="K48" s="96" t="s">
        <v>199</v>
      </c>
      <c r="L48" s="96"/>
    </row>
    <row r="49" customFormat="false" ht="15" hidden="false" customHeight="true" outlineLevel="0" collapsed="false">
      <c r="A49" s="144"/>
      <c r="B49" s="144"/>
      <c r="C49" s="144"/>
      <c r="D49" s="144" t="n">
        <v>44</v>
      </c>
      <c r="E49" s="144"/>
      <c r="F49" s="144"/>
      <c r="G49" s="144"/>
      <c r="H49" s="144"/>
      <c r="I49" s="220"/>
      <c r="J49" s="199" t="str">
        <f aca="false">IF(H49="","",H49*I49)</f>
        <v/>
      </c>
      <c r="K49" s="144" t="s">
        <v>199</v>
      </c>
      <c r="L49" s="144"/>
    </row>
    <row r="50" customFormat="false" ht="15" hidden="false" customHeight="true" outlineLevel="0" collapsed="false">
      <c r="A50" s="96"/>
      <c r="B50" s="96"/>
      <c r="C50" s="96"/>
      <c r="D50" s="96" t="n">
        <v>45</v>
      </c>
      <c r="E50" s="96"/>
      <c r="F50" s="96"/>
      <c r="G50" s="96"/>
      <c r="H50" s="96"/>
      <c r="I50" s="127"/>
      <c r="J50" s="196" t="str">
        <f aca="false">IF(H50="","",H50*I50)</f>
        <v/>
      </c>
      <c r="K50" s="96" t="s">
        <v>199</v>
      </c>
      <c r="L50" s="96"/>
    </row>
    <row r="51" customFormat="false" ht="15" hidden="false" customHeight="true" outlineLevel="0" collapsed="false">
      <c r="A51" s="144"/>
      <c r="B51" s="144"/>
      <c r="C51" s="144"/>
      <c r="D51" s="144" t="n">
        <v>46</v>
      </c>
      <c r="E51" s="144"/>
      <c r="F51" s="144"/>
      <c r="G51" s="144"/>
      <c r="H51" s="144"/>
      <c r="I51" s="220"/>
      <c r="J51" s="199" t="str">
        <f aca="false">IF(H51="","",H51*I51)</f>
        <v/>
      </c>
      <c r="K51" s="144" t="s">
        <v>199</v>
      </c>
      <c r="L51" s="144"/>
    </row>
    <row r="52" customFormat="false" ht="15" hidden="false" customHeight="true" outlineLevel="0" collapsed="false">
      <c r="A52" s="96"/>
      <c r="B52" s="96"/>
      <c r="C52" s="96"/>
      <c r="D52" s="96" t="n">
        <v>47</v>
      </c>
      <c r="E52" s="96"/>
      <c r="F52" s="96"/>
      <c r="G52" s="96"/>
      <c r="H52" s="96"/>
      <c r="I52" s="127"/>
      <c r="J52" s="196" t="str">
        <f aca="false">IF(H52="","",H52*I52)</f>
        <v/>
      </c>
      <c r="K52" s="96" t="s">
        <v>199</v>
      </c>
      <c r="L52" s="96"/>
    </row>
    <row r="53" customFormat="false" ht="15" hidden="false" customHeight="true" outlineLevel="0" collapsed="false">
      <c r="A53" s="144"/>
      <c r="B53" s="144"/>
      <c r="C53" s="144"/>
      <c r="D53" s="144" t="n">
        <v>48</v>
      </c>
      <c r="E53" s="144"/>
      <c r="F53" s="144"/>
      <c r="G53" s="144"/>
      <c r="H53" s="144"/>
      <c r="I53" s="220"/>
      <c r="J53" s="199" t="str">
        <f aca="false">IF(H53="","",H53*I53)</f>
        <v/>
      </c>
      <c r="K53" s="144" t="s">
        <v>199</v>
      </c>
      <c r="L53" s="144"/>
    </row>
    <row r="54" customFormat="false" ht="15" hidden="false" customHeight="true" outlineLevel="0" collapsed="false">
      <c r="A54" s="96"/>
      <c r="B54" s="96"/>
      <c r="C54" s="96"/>
      <c r="D54" s="96" t="n">
        <v>49</v>
      </c>
      <c r="E54" s="96"/>
      <c r="F54" s="96"/>
      <c r="G54" s="96"/>
      <c r="H54" s="96"/>
      <c r="I54" s="127"/>
      <c r="J54" s="196" t="str">
        <f aca="false">IF(H54="","",H54*I54)</f>
        <v/>
      </c>
      <c r="K54" s="96" t="s">
        <v>199</v>
      </c>
      <c r="L54" s="96"/>
    </row>
    <row r="55" customFormat="false" ht="15" hidden="false" customHeight="true" outlineLevel="0" collapsed="false">
      <c r="A55" s="144"/>
      <c r="B55" s="144"/>
      <c r="C55" s="144"/>
      <c r="D55" s="144" t="n">
        <v>50</v>
      </c>
      <c r="E55" s="144"/>
      <c r="F55" s="144"/>
      <c r="G55" s="144"/>
      <c r="H55" s="144"/>
      <c r="I55" s="220"/>
      <c r="J55" s="199" t="str">
        <f aca="false">IF(H55="","",H55*I55)</f>
        <v/>
      </c>
      <c r="K55" s="144" t="s">
        <v>199</v>
      </c>
      <c r="L55" s="144"/>
    </row>
    <row r="56" customFormat="false" ht="15" hidden="false" customHeight="true" outlineLevel="0" collapsed="false">
      <c r="A56" s="96"/>
      <c r="B56" s="96"/>
      <c r="C56" s="96"/>
      <c r="D56" s="96" t="n">
        <v>51</v>
      </c>
      <c r="E56" s="96"/>
      <c r="F56" s="96"/>
      <c r="G56" s="96"/>
      <c r="H56" s="96"/>
      <c r="I56" s="127"/>
      <c r="J56" s="196" t="str">
        <f aca="false">IF(H56="","",H56*I56)</f>
        <v/>
      </c>
      <c r="K56" s="96" t="s">
        <v>199</v>
      </c>
      <c r="L56" s="96"/>
    </row>
    <row r="57" customFormat="false" ht="15" hidden="false" customHeight="true" outlineLevel="0" collapsed="false">
      <c r="A57" s="144"/>
      <c r="B57" s="144"/>
      <c r="C57" s="144"/>
      <c r="D57" s="144" t="n">
        <v>52</v>
      </c>
      <c r="E57" s="144"/>
      <c r="F57" s="144"/>
      <c r="G57" s="144"/>
      <c r="H57" s="144"/>
      <c r="I57" s="220"/>
      <c r="J57" s="199" t="str">
        <f aca="false">IF(H57="","",H57*I57)</f>
        <v/>
      </c>
      <c r="K57" s="144" t="s">
        <v>199</v>
      </c>
      <c r="L57" s="144"/>
    </row>
    <row r="58" customFormat="false" ht="15" hidden="false" customHeight="true" outlineLevel="0" collapsed="false">
      <c r="A58" s="96"/>
      <c r="B58" s="96"/>
      <c r="C58" s="96"/>
      <c r="D58" s="96" t="n">
        <v>53</v>
      </c>
      <c r="E58" s="96"/>
      <c r="F58" s="96"/>
      <c r="G58" s="96"/>
      <c r="H58" s="96"/>
      <c r="I58" s="127"/>
      <c r="J58" s="196" t="str">
        <f aca="false">IF(H58="","",H58*I58)</f>
        <v/>
      </c>
      <c r="K58" s="96" t="s">
        <v>199</v>
      </c>
      <c r="L58" s="96"/>
    </row>
    <row r="59" customFormat="false" ht="15" hidden="false" customHeight="true" outlineLevel="0" collapsed="false">
      <c r="A59" s="144"/>
      <c r="B59" s="144"/>
      <c r="C59" s="144"/>
      <c r="D59" s="144" t="n">
        <v>54</v>
      </c>
      <c r="E59" s="144"/>
      <c r="F59" s="144"/>
      <c r="G59" s="144"/>
      <c r="H59" s="144"/>
      <c r="I59" s="220"/>
      <c r="J59" s="199" t="str">
        <f aca="false">IF(H59="","",H59*I59)</f>
        <v/>
      </c>
      <c r="K59" s="144" t="s">
        <v>199</v>
      </c>
      <c r="L59" s="144"/>
    </row>
    <row r="60" customFormat="false" ht="15" hidden="false" customHeight="true" outlineLevel="0" collapsed="false">
      <c r="A60" s="96"/>
      <c r="B60" s="96"/>
      <c r="C60" s="96"/>
      <c r="D60" s="96" t="n">
        <v>55</v>
      </c>
      <c r="E60" s="96"/>
      <c r="F60" s="96"/>
      <c r="G60" s="96"/>
      <c r="H60" s="96"/>
      <c r="I60" s="127"/>
      <c r="J60" s="196" t="str">
        <f aca="false">IF(H60="","",H60*I60)</f>
        <v/>
      </c>
      <c r="K60" s="96" t="s">
        <v>199</v>
      </c>
      <c r="L60" s="96"/>
    </row>
    <row r="61" customFormat="false" ht="15" hidden="false" customHeight="true" outlineLevel="0" collapsed="false">
      <c r="A61" s="144"/>
      <c r="B61" s="144"/>
      <c r="C61" s="144"/>
      <c r="D61" s="144" t="n">
        <v>56</v>
      </c>
      <c r="E61" s="144"/>
      <c r="F61" s="144"/>
      <c r="G61" s="144"/>
      <c r="H61" s="144"/>
      <c r="I61" s="220"/>
      <c r="J61" s="199" t="str">
        <f aca="false">IF(H61="","",H61*I61)</f>
        <v/>
      </c>
      <c r="K61" s="144" t="s">
        <v>199</v>
      </c>
      <c r="L61" s="144"/>
    </row>
    <row r="62" customFormat="false" ht="15" hidden="false" customHeight="true" outlineLevel="0" collapsed="false">
      <c r="A62" s="96"/>
      <c r="B62" s="96"/>
      <c r="C62" s="96"/>
      <c r="D62" s="96" t="n">
        <v>57</v>
      </c>
      <c r="E62" s="96"/>
      <c r="F62" s="96"/>
      <c r="G62" s="96"/>
      <c r="H62" s="96"/>
      <c r="I62" s="127"/>
      <c r="J62" s="196" t="str">
        <f aca="false">IF(H62="","",H62*I62)</f>
        <v/>
      </c>
      <c r="K62" s="96" t="s">
        <v>199</v>
      </c>
      <c r="L62" s="96"/>
    </row>
    <row r="63" customFormat="false" ht="15" hidden="false" customHeight="true" outlineLevel="0" collapsed="false">
      <c r="A63" s="144"/>
      <c r="B63" s="144"/>
      <c r="C63" s="144"/>
      <c r="D63" s="144" t="n">
        <v>58</v>
      </c>
      <c r="E63" s="144"/>
      <c r="F63" s="144"/>
      <c r="G63" s="144"/>
      <c r="H63" s="144"/>
      <c r="I63" s="220"/>
      <c r="J63" s="199" t="str">
        <f aca="false">IF(H63="","",H63*I63)</f>
        <v/>
      </c>
      <c r="K63" s="144" t="s">
        <v>199</v>
      </c>
      <c r="L63" s="144"/>
    </row>
    <row r="64" customFormat="false" ht="15" hidden="false" customHeight="true" outlineLevel="0" collapsed="false">
      <c r="A64" s="96"/>
      <c r="B64" s="96"/>
      <c r="C64" s="96"/>
      <c r="D64" s="96" t="n">
        <v>59</v>
      </c>
      <c r="E64" s="96"/>
      <c r="F64" s="96"/>
      <c r="G64" s="96"/>
      <c r="H64" s="96"/>
      <c r="I64" s="127"/>
      <c r="J64" s="196" t="str">
        <f aca="false">IF(H64="","",H64*I64)</f>
        <v/>
      </c>
      <c r="K64" s="96" t="s">
        <v>199</v>
      </c>
      <c r="L64" s="96"/>
    </row>
    <row r="65" customFormat="false" ht="15" hidden="false" customHeight="true" outlineLevel="0" collapsed="false">
      <c r="A65" s="144"/>
      <c r="B65" s="144"/>
      <c r="C65" s="144"/>
      <c r="D65" s="144" t="n">
        <v>60</v>
      </c>
      <c r="E65" s="144"/>
      <c r="F65" s="144"/>
      <c r="G65" s="144"/>
      <c r="H65" s="144"/>
      <c r="I65" s="220"/>
      <c r="J65" s="199" t="str">
        <f aca="false">IF(H65="","",H65*I65)</f>
        <v/>
      </c>
      <c r="K65" s="144" t="s">
        <v>199</v>
      </c>
      <c r="L65" s="144"/>
    </row>
    <row r="66" customFormat="false" ht="15" hidden="false" customHeight="true" outlineLevel="0" collapsed="false">
      <c r="A66" s="96"/>
      <c r="B66" s="96"/>
      <c r="C66" s="96"/>
      <c r="D66" s="96" t="n">
        <v>61</v>
      </c>
      <c r="E66" s="96"/>
      <c r="F66" s="96"/>
      <c r="G66" s="96"/>
      <c r="H66" s="96"/>
      <c r="I66" s="127"/>
      <c r="J66" s="196" t="str">
        <f aca="false">IF(H66="","",H66*I66)</f>
        <v/>
      </c>
      <c r="K66" s="96" t="s">
        <v>199</v>
      </c>
      <c r="L66" s="96"/>
    </row>
    <row r="67" customFormat="false" ht="15" hidden="false" customHeight="true" outlineLevel="0" collapsed="false">
      <c r="A67" s="144"/>
      <c r="B67" s="144"/>
      <c r="C67" s="144"/>
      <c r="D67" s="144" t="n">
        <v>62</v>
      </c>
      <c r="E67" s="144"/>
      <c r="F67" s="144"/>
      <c r="G67" s="144"/>
      <c r="H67" s="144"/>
      <c r="I67" s="220"/>
      <c r="J67" s="199" t="str">
        <f aca="false">IF(H67="","",H67*I67)</f>
        <v/>
      </c>
      <c r="K67" s="144" t="s">
        <v>199</v>
      </c>
      <c r="L67" s="144"/>
    </row>
    <row r="68" customFormat="false" ht="15" hidden="false" customHeight="true" outlineLevel="0" collapsed="false">
      <c r="A68" s="96"/>
      <c r="B68" s="96"/>
      <c r="C68" s="96"/>
      <c r="D68" s="96" t="n">
        <v>63</v>
      </c>
      <c r="E68" s="96"/>
      <c r="F68" s="96"/>
      <c r="G68" s="96"/>
      <c r="H68" s="96"/>
      <c r="I68" s="127"/>
      <c r="J68" s="196" t="str">
        <f aca="false">IF(H68="","",H68*I68)</f>
        <v/>
      </c>
      <c r="K68" s="96" t="s">
        <v>199</v>
      </c>
      <c r="L68" s="96"/>
    </row>
    <row r="69" customFormat="false" ht="15" hidden="false" customHeight="true" outlineLevel="0" collapsed="false">
      <c r="A69" s="144"/>
      <c r="B69" s="144"/>
      <c r="C69" s="144"/>
      <c r="D69" s="144" t="n">
        <v>64</v>
      </c>
      <c r="E69" s="144"/>
      <c r="F69" s="144"/>
      <c r="G69" s="144"/>
      <c r="H69" s="144"/>
      <c r="I69" s="220"/>
      <c r="J69" s="199" t="str">
        <f aca="false">IF(H69="","",H69*I69)</f>
        <v/>
      </c>
      <c r="K69" s="144" t="s">
        <v>199</v>
      </c>
      <c r="L69" s="144"/>
    </row>
    <row r="70" customFormat="false" ht="15" hidden="false" customHeight="true" outlineLevel="0" collapsed="false">
      <c r="A70" s="96"/>
      <c r="B70" s="96"/>
      <c r="C70" s="96"/>
      <c r="D70" s="96" t="n">
        <v>65</v>
      </c>
      <c r="E70" s="96"/>
      <c r="F70" s="96"/>
      <c r="G70" s="96"/>
      <c r="H70" s="96"/>
      <c r="I70" s="127"/>
      <c r="J70" s="196" t="str">
        <f aca="false">IF(H70="","",H70*I70)</f>
        <v/>
      </c>
      <c r="K70" s="96" t="s">
        <v>199</v>
      </c>
      <c r="L70" s="96"/>
    </row>
    <row r="71" customFormat="false" ht="15" hidden="false" customHeight="true" outlineLevel="0" collapsed="false">
      <c r="A71" s="144"/>
      <c r="B71" s="144"/>
      <c r="C71" s="144"/>
      <c r="D71" s="144" t="n">
        <v>66</v>
      </c>
      <c r="E71" s="144"/>
      <c r="F71" s="144"/>
      <c r="G71" s="144"/>
      <c r="H71" s="144"/>
      <c r="I71" s="220"/>
      <c r="J71" s="199" t="str">
        <f aca="false">IF(H71="","",H71*I71)</f>
        <v/>
      </c>
      <c r="K71" s="144" t="s">
        <v>199</v>
      </c>
      <c r="L71" s="144"/>
    </row>
    <row r="72" customFormat="false" ht="15" hidden="false" customHeight="true" outlineLevel="0" collapsed="false">
      <c r="A72" s="96"/>
      <c r="B72" s="96"/>
      <c r="C72" s="96"/>
      <c r="D72" s="96" t="n">
        <v>67</v>
      </c>
      <c r="E72" s="96"/>
      <c r="F72" s="96"/>
      <c r="G72" s="96"/>
      <c r="H72" s="96"/>
      <c r="I72" s="127"/>
      <c r="J72" s="196" t="str">
        <f aca="false">IF(H72="","",H72*I72)</f>
        <v/>
      </c>
      <c r="K72" s="96" t="s">
        <v>199</v>
      </c>
      <c r="L72" s="96"/>
    </row>
    <row r="73" customFormat="false" ht="15" hidden="false" customHeight="true" outlineLevel="0" collapsed="false">
      <c r="A73" s="144"/>
      <c r="B73" s="144"/>
      <c r="C73" s="144"/>
      <c r="D73" s="144" t="n">
        <v>68</v>
      </c>
      <c r="E73" s="144"/>
      <c r="F73" s="144"/>
      <c r="G73" s="144"/>
      <c r="H73" s="144"/>
      <c r="I73" s="220"/>
      <c r="J73" s="199" t="str">
        <f aca="false">IF(H73="","",H73*I73)</f>
        <v/>
      </c>
      <c r="K73" s="144" t="s">
        <v>199</v>
      </c>
      <c r="L73" s="144"/>
    </row>
    <row r="74" customFormat="false" ht="15" hidden="false" customHeight="true" outlineLevel="0" collapsed="false">
      <c r="A74" s="96"/>
      <c r="B74" s="96"/>
      <c r="C74" s="96"/>
      <c r="D74" s="96" t="n">
        <v>69</v>
      </c>
      <c r="E74" s="96"/>
      <c r="F74" s="96"/>
      <c r="G74" s="96"/>
      <c r="H74" s="96"/>
      <c r="I74" s="127"/>
      <c r="J74" s="196" t="str">
        <f aca="false">IF(H74="","",H74*I74)</f>
        <v/>
      </c>
      <c r="K74" s="96" t="s">
        <v>199</v>
      </c>
      <c r="L74" s="96"/>
    </row>
    <row r="75" customFormat="false" ht="15" hidden="false" customHeight="true" outlineLevel="0" collapsed="false">
      <c r="A75" s="144"/>
      <c r="B75" s="144"/>
      <c r="C75" s="144"/>
      <c r="D75" s="144" t="n">
        <v>70</v>
      </c>
      <c r="E75" s="144"/>
      <c r="F75" s="144"/>
      <c r="G75" s="144"/>
      <c r="H75" s="144"/>
      <c r="I75" s="220"/>
      <c r="J75" s="199" t="str">
        <f aca="false">IF(H75="","",H75*I75)</f>
        <v/>
      </c>
      <c r="K75" s="144" t="s">
        <v>199</v>
      </c>
      <c r="L75" s="144"/>
    </row>
    <row r="76" customFormat="false" ht="15" hidden="false" customHeight="true" outlineLevel="0" collapsed="false">
      <c r="A76" s="96"/>
      <c r="B76" s="96"/>
      <c r="C76" s="96"/>
      <c r="D76" s="96" t="n">
        <v>71</v>
      </c>
      <c r="E76" s="96"/>
      <c r="F76" s="96"/>
      <c r="G76" s="96"/>
      <c r="H76" s="96"/>
      <c r="I76" s="127"/>
      <c r="J76" s="196" t="str">
        <f aca="false">IF(H76="","",H76*I76)</f>
        <v/>
      </c>
      <c r="K76" s="96" t="s">
        <v>199</v>
      </c>
      <c r="L76" s="96"/>
    </row>
    <row r="77" customFormat="false" ht="15" hidden="false" customHeight="true" outlineLevel="0" collapsed="false">
      <c r="A77" s="144"/>
      <c r="B77" s="144"/>
      <c r="C77" s="144"/>
      <c r="D77" s="144" t="n">
        <v>72</v>
      </c>
      <c r="E77" s="144"/>
      <c r="F77" s="144"/>
      <c r="G77" s="144"/>
      <c r="H77" s="144"/>
      <c r="I77" s="220"/>
      <c r="J77" s="199" t="str">
        <f aca="false">IF(H77="","",H77*I77)</f>
        <v/>
      </c>
      <c r="K77" s="144" t="s">
        <v>199</v>
      </c>
      <c r="L77" s="144"/>
    </row>
    <row r="78" customFormat="false" ht="15" hidden="false" customHeight="true" outlineLevel="0" collapsed="false">
      <c r="A78" s="96"/>
      <c r="B78" s="96"/>
      <c r="C78" s="96"/>
      <c r="D78" s="96" t="n">
        <v>73</v>
      </c>
      <c r="E78" s="96"/>
      <c r="F78" s="96"/>
      <c r="G78" s="96"/>
      <c r="H78" s="96"/>
      <c r="I78" s="127"/>
      <c r="J78" s="196" t="str">
        <f aca="false">IF(H78="","",H78*I78)</f>
        <v/>
      </c>
      <c r="K78" s="96" t="s">
        <v>199</v>
      </c>
      <c r="L78" s="96"/>
    </row>
    <row r="79" customFormat="false" ht="15" hidden="false" customHeight="true" outlineLevel="0" collapsed="false">
      <c r="A79" s="144"/>
      <c r="B79" s="144"/>
      <c r="C79" s="144"/>
      <c r="D79" s="144" t="n">
        <v>74</v>
      </c>
      <c r="E79" s="144"/>
      <c r="F79" s="144"/>
      <c r="G79" s="144"/>
      <c r="H79" s="144"/>
      <c r="I79" s="220"/>
      <c r="J79" s="199" t="str">
        <f aca="false">IF(H79="","",H79*I79)</f>
        <v/>
      </c>
      <c r="K79" s="144" t="s">
        <v>199</v>
      </c>
      <c r="L79" s="144"/>
    </row>
    <row r="80" customFormat="false" ht="15" hidden="false" customHeight="true" outlineLevel="0" collapsed="false">
      <c r="A80" s="96"/>
      <c r="B80" s="96"/>
      <c r="C80" s="96"/>
      <c r="D80" s="96" t="n">
        <v>75</v>
      </c>
      <c r="E80" s="96"/>
      <c r="F80" s="96"/>
      <c r="G80" s="96"/>
      <c r="H80" s="96"/>
      <c r="I80" s="127"/>
      <c r="J80" s="196" t="str">
        <f aca="false">IF(H80="","",H80*I80)</f>
        <v/>
      </c>
      <c r="K80" s="96" t="s">
        <v>199</v>
      </c>
      <c r="L80" s="96"/>
    </row>
    <row r="81" customFormat="false" ht="15" hidden="false" customHeight="true" outlineLevel="0" collapsed="false">
      <c r="A81" s="144"/>
      <c r="B81" s="144"/>
      <c r="C81" s="144"/>
      <c r="D81" s="144" t="n">
        <v>76</v>
      </c>
      <c r="E81" s="144"/>
      <c r="F81" s="144"/>
      <c r="G81" s="144"/>
      <c r="H81" s="144"/>
      <c r="I81" s="220"/>
      <c r="J81" s="199" t="str">
        <f aca="false">IF(H81="","",H81*I81)</f>
        <v/>
      </c>
      <c r="K81" s="144" t="s">
        <v>199</v>
      </c>
      <c r="L81" s="144"/>
    </row>
    <row r="82" customFormat="false" ht="15" hidden="false" customHeight="true" outlineLevel="0" collapsed="false">
      <c r="A82" s="96"/>
      <c r="B82" s="96"/>
      <c r="C82" s="96"/>
      <c r="D82" s="96" t="n">
        <v>77</v>
      </c>
      <c r="E82" s="96"/>
      <c r="F82" s="96"/>
      <c r="G82" s="96"/>
      <c r="H82" s="96"/>
      <c r="I82" s="127"/>
      <c r="J82" s="196" t="str">
        <f aca="false">IF(H82="","",H82*I82)</f>
        <v/>
      </c>
      <c r="K82" s="96" t="s">
        <v>199</v>
      </c>
      <c r="L82" s="96"/>
    </row>
    <row r="83" customFormat="false" ht="15" hidden="false" customHeight="true" outlineLevel="0" collapsed="false">
      <c r="A83" s="144"/>
      <c r="B83" s="144"/>
      <c r="C83" s="144"/>
      <c r="D83" s="144" t="n">
        <v>78</v>
      </c>
      <c r="E83" s="144"/>
      <c r="F83" s="144"/>
      <c r="G83" s="144"/>
      <c r="H83" s="144"/>
      <c r="I83" s="220"/>
      <c r="J83" s="199" t="str">
        <f aca="false">IF(H83="","",H83*I83)</f>
        <v/>
      </c>
      <c r="K83" s="144" t="s">
        <v>199</v>
      </c>
      <c r="L83" s="144"/>
    </row>
    <row r="84" customFormat="false" ht="15" hidden="false" customHeight="true" outlineLevel="0" collapsed="false">
      <c r="A84" s="96"/>
      <c r="B84" s="96"/>
      <c r="C84" s="96"/>
      <c r="D84" s="96" t="n">
        <v>79</v>
      </c>
      <c r="E84" s="96"/>
      <c r="F84" s="96"/>
      <c r="G84" s="96"/>
      <c r="H84" s="96"/>
      <c r="I84" s="127"/>
      <c r="J84" s="196" t="str">
        <f aca="false">IF(H84="","",H84*I84)</f>
        <v/>
      </c>
      <c r="K84" s="96" t="s">
        <v>199</v>
      </c>
      <c r="L84" s="96"/>
    </row>
    <row r="85" customFormat="false" ht="15" hidden="false" customHeight="true" outlineLevel="0" collapsed="false">
      <c r="A85" s="144"/>
      <c r="B85" s="144"/>
      <c r="C85" s="144"/>
      <c r="D85" s="144" t="n">
        <v>80</v>
      </c>
      <c r="E85" s="144"/>
      <c r="F85" s="144"/>
      <c r="G85" s="144"/>
      <c r="H85" s="144"/>
      <c r="I85" s="220"/>
      <c r="J85" s="199" t="str">
        <f aca="false">IF(H85="","",H85*I85)</f>
        <v/>
      </c>
      <c r="K85" s="144" t="s">
        <v>199</v>
      </c>
      <c r="L85" s="144"/>
    </row>
    <row r="86" customFormat="false" ht="15" hidden="false" customHeight="true" outlineLevel="0" collapsed="false">
      <c r="A86" s="96"/>
      <c r="B86" s="96"/>
      <c r="C86" s="96"/>
      <c r="D86" s="96" t="n">
        <v>81</v>
      </c>
      <c r="E86" s="96"/>
      <c r="F86" s="96"/>
      <c r="G86" s="96"/>
      <c r="H86" s="96"/>
      <c r="I86" s="127"/>
      <c r="J86" s="196" t="str">
        <f aca="false">IF(H86="","",H86*I86)</f>
        <v/>
      </c>
      <c r="K86" s="96" t="s">
        <v>199</v>
      </c>
      <c r="L86" s="96"/>
    </row>
    <row r="87" customFormat="false" ht="15" hidden="false" customHeight="true" outlineLevel="0" collapsed="false">
      <c r="A87" s="144"/>
      <c r="B87" s="144"/>
      <c r="C87" s="144"/>
      <c r="D87" s="144" t="n">
        <v>82</v>
      </c>
      <c r="E87" s="144"/>
      <c r="F87" s="144"/>
      <c r="G87" s="144"/>
      <c r="H87" s="144"/>
      <c r="I87" s="220"/>
      <c r="J87" s="199" t="str">
        <f aca="false">IF(H87="","",H87*I87)</f>
        <v/>
      </c>
      <c r="K87" s="144" t="s">
        <v>199</v>
      </c>
      <c r="L87" s="144"/>
    </row>
    <row r="88" customFormat="false" ht="15" hidden="false" customHeight="true" outlineLevel="0" collapsed="false">
      <c r="A88" s="96"/>
      <c r="B88" s="96"/>
      <c r="C88" s="96"/>
      <c r="D88" s="96" t="n">
        <v>83</v>
      </c>
      <c r="E88" s="96"/>
      <c r="F88" s="96"/>
      <c r="G88" s="96"/>
      <c r="H88" s="96"/>
      <c r="I88" s="127"/>
      <c r="J88" s="196" t="str">
        <f aca="false">IF(H88="","",H88*I88)</f>
        <v/>
      </c>
      <c r="K88" s="96" t="s">
        <v>199</v>
      </c>
      <c r="L88" s="96"/>
    </row>
    <row r="89" customFormat="false" ht="15" hidden="false" customHeight="true" outlineLevel="0" collapsed="false">
      <c r="A89" s="144"/>
      <c r="B89" s="144"/>
      <c r="C89" s="144"/>
      <c r="D89" s="144" t="n">
        <v>84</v>
      </c>
      <c r="E89" s="144"/>
      <c r="F89" s="144"/>
      <c r="G89" s="144"/>
      <c r="H89" s="144"/>
      <c r="I89" s="220"/>
      <c r="J89" s="199" t="str">
        <f aca="false">IF(H89="","",H89*I89)</f>
        <v/>
      </c>
      <c r="K89" s="144" t="s">
        <v>199</v>
      </c>
      <c r="L89" s="144"/>
    </row>
    <row r="90" customFormat="false" ht="15" hidden="false" customHeight="true" outlineLevel="0" collapsed="false">
      <c r="A90" s="96"/>
      <c r="B90" s="96"/>
      <c r="C90" s="96"/>
      <c r="D90" s="96" t="n">
        <v>85</v>
      </c>
      <c r="E90" s="96"/>
      <c r="F90" s="96"/>
      <c r="G90" s="96"/>
      <c r="H90" s="96"/>
      <c r="I90" s="127"/>
      <c r="J90" s="196" t="str">
        <f aca="false">IF(H90="","",H90*I90)</f>
        <v/>
      </c>
      <c r="K90" s="96" t="s">
        <v>199</v>
      </c>
      <c r="L90" s="96"/>
    </row>
    <row r="91" customFormat="false" ht="15" hidden="false" customHeight="true" outlineLevel="0" collapsed="false">
      <c r="A91" s="144"/>
      <c r="B91" s="144"/>
      <c r="C91" s="144"/>
      <c r="D91" s="144" t="n">
        <v>86</v>
      </c>
      <c r="E91" s="144"/>
      <c r="F91" s="144"/>
      <c r="G91" s="144"/>
      <c r="H91" s="144"/>
      <c r="I91" s="220"/>
      <c r="J91" s="199" t="str">
        <f aca="false">IF(H91="","",H91*I91)</f>
        <v/>
      </c>
      <c r="K91" s="144" t="s">
        <v>199</v>
      </c>
      <c r="L91" s="144"/>
    </row>
    <row r="92" customFormat="false" ht="15" hidden="false" customHeight="true" outlineLevel="0" collapsed="false">
      <c r="A92" s="96"/>
      <c r="B92" s="96"/>
      <c r="C92" s="96"/>
      <c r="D92" s="96" t="n">
        <v>87</v>
      </c>
      <c r="E92" s="96"/>
      <c r="F92" s="96"/>
      <c r="G92" s="96"/>
      <c r="H92" s="96"/>
      <c r="I92" s="127"/>
      <c r="J92" s="196" t="str">
        <f aca="false">IF(H92="","",H92*I92)</f>
        <v/>
      </c>
      <c r="K92" s="96" t="s">
        <v>199</v>
      </c>
      <c r="L92" s="96"/>
    </row>
    <row r="93" customFormat="false" ht="15" hidden="false" customHeight="true" outlineLevel="0" collapsed="false">
      <c r="A93" s="144"/>
      <c r="B93" s="144"/>
      <c r="C93" s="144"/>
      <c r="D93" s="144" t="n">
        <v>88</v>
      </c>
      <c r="E93" s="144"/>
      <c r="F93" s="144"/>
      <c r="G93" s="144"/>
      <c r="H93" s="144"/>
      <c r="I93" s="220"/>
      <c r="J93" s="199" t="str">
        <f aca="false">IF(H93="","",H93*I93)</f>
        <v/>
      </c>
      <c r="K93" s="144" t="s">
        <v>199</v>
      </c>
      <c r="L93" s="144"/>
    </row>
    <row r="94" customFormat="false" ht="15" hidden="false" customHeight="true" outlineLevel="0" collapsed="false">
      <c r="A94" s="96"/>
      <c r="B94" s="96"/>
      <c r="C94" s="96"/>
      <c r="D94" s="96" t="n">
        <v>89</v>
      </c>
      <c r="E94" s="96"/>
      <c r="F94" s="96"/>
      <c r="G94" s="96"/>
      <c r="H94" s="96"/>
      <c r="I94" s="127"/>
      <c r="J94" s="196" t="str">
        <f aca="false">IF(H94="","",H94*I94)</f>
        <v/>
      </c>
      <c r="K94" s="96" t="s">
        <v>199</v>
      </c>
      <c r="L94" s="96"/>
    </row>
    <row r="95" customFormat="false" ht="15" hidden="false" customHeight="true" outlineLevel="0" collapsed="false">
      <c r="A95" s="144"/>
      <c r="B95" s="144"/>
      <c r="C95" s="144"/>
      <c r="D95" s="144" t="n">
        <v>90</v>
      </c>
      <c r="E95" s="144"/>
      <c r="F95" s="144"/>
      <c r="G95" s="144"/>
      <c r="H95" s="144"/>
      <c r="I95" s="220"/>
      <c r="J95" s="199" t="str">
        <f aca="false">IF(H95="","",H95*I95)</f>
        <v/>
      </c>
      <c r="K95" s="144" t="s">
        <v>199</v>
      </c>
      <c r="L95" s="144"/>
    </row>
    <row r="96" customFormat="false" ht="15" hidden="false" customHeight="true" outlineLevel="0" collapsed="false">
      <c r="A96" s="96"/>
      <c r="B96" s="96"/>
      <c r="C96" s="96"/>
      <c r="D96" s="96" t="n">
        <v>91</v>
      </c>
      <c r="E96" s="96"/>
      <c r="F96" s="96"/>
      <c r="G96" s="96"/>
      <c r="H96" s="96"/>
      <c r="I96" s="127"/>
      <c r="J96" s="196" t="str">
        <f aca="false">IF(H96="","",H96*I96)</f>
        <v/>
      </c>
      <c r="K96" s="96" t="s">
        <v>199</v>
      </c>
      <c r="L96" s="96"/>
    </row>
    <row r="97" customFormat="false" ht="15" hidden="false" customHeight="true" outlineLevel="0" collapsed="false">
      <c r="A97" s="144"/>
      <c r="B97" s="144"/>
      <c r="C97" s="144"/>
      <c r="D97" s="144" t="n">
        <v>92</v>
      </c>
      <c r="E97" s="144"/>
      <c r="F97" s="144"/>
      <c r="G97" s="144"/>
      <c r="H97" s="144"/>
      <c r="I97" s="220"/>
      <c r="J97" s="199" t="str">
        <f aca="false">IF(H97="","",H97*I97)</f>
        <v/>
      </c>
      <c r="K97" s="144" t="s">
        <v>199</v>
      </c>
      <c r="L97" s="144"/>
    </row>
    <row r="98" customFormat="false" ht="15" hidden="false" customHeight="true" outlineLevel="0" collapsed="false">
      <c r="A98" s="96"/>
      <c r="B98" s="96"/>
      <c r="C98" s="96"/>
      <c r="D98" s="96" t="n">
        <v>93</v>
      </c>
      <c r="E98" s="96"/>
      <c r="F98" s="96"/>
      <c r="G98" s="96"/>
      <c r="H98" s="96"/>
      <c r="I98" s="127"/>
      <c r="J98" s="196" t="str">
        <f aca="false">IF(H98="","",H98*I98)</f>
        <v/>
      </c>
      <c r="K98" s="96" t="s">
        <v>199</v>
      </c>
      <c r="L98" s="96"/>
    </row>
    <row r="99" customFormat="false" ht="15" hidden="false" customHeight="true" outlineLevel="0" collapsed="false">
      <c r="A99" s="144"/>
      <c r="B99" s="144"/>
      <c r="C99" s="144"/>
      <c r="D99" s="144" t="n">
        <v>94</v>
      </c>
      <c r="E99" s="144"/>
      <c r="F99" s="144"/>
      <c r="G99" s="144"/>
      <c r="H99" s="144"/>
      <c r="I99" s="220"/>
      <c r="J99" s="199" t="str">
        <f aca="false">IF(H99="","",H99*I99)</f>
        <v/>
      </c>
      <c r="K99" s="144" t="s">
        <v>199</v>
      </c>
      <c r="L99" s="144"/>
    </row>
    <row r="100" customFormat="false" ht="15" hidden="false" customHeight="true" outlineLevel="0" collapsed="false">
      <c r="A100" s="96"/>
      <c r="B100" s="96"/>
      <c r="C100" s="96"/>
      <c r="D100" s="96" t="n">
        <v>95</v>
      </c>
      <c r="E100" s="96"/>
      <c r="F100" s="96"/>
      <c r="G100" s="96"/>
      <c r="H100" s="96"/>
      <c r="I100" s="127"/>
      <c r="J100" s="196" t="str">
        <f aca="false">IF(H100="","",H100*I100)</f>
        <v/>
      </c>
      <c r="K100" s="96" t="s">
        <v>199</v>
      </c>
      <c r="L100" s="96"/>
    </row>
    <row r="101" customFormat="false" ht="15" hidden="false" customHeight="true" outlineLevel="0" collapsed="false">
      <c r="A101" s="144"/>
      <c r="B101" s="144"/>
      <c r="C101" s="144"/>
      <c r="D101" s="144" t="n">
        <v>96</v>
      </c>
      <c r="E101" s="144"/>
      <c r="F101" s="144"/>
      <c r="G101" s="144"/>
      <c r="H101" s="144"/>
      <c r="I101" s="220"/>
      <c r="J101" s="199" t="str">
        <f aca="false">IF(H101="","",H101*I101)</f>
        <v/>
      </c>
      <c r="K101" s="144" t="s">
        <v>199</v>
      </c>
      <c r="L101" s="144"/>
    </row>
    <row r="102" customFormat="false" ht="15" hidden="false" customHeight="true" outlineLevel="0" collapsed="false">
      <c r="A102" s="96"/>
      <c r="B102" s="96"/>
      <c r="C102" s="96"/>
      <c r="D102" s="96" t="n">
        <v>97</v>
      </c>
      <c r="E102" s="96"/>
      <c r="F102" s="96"/>
      <c r="G102" s="96"/>
      <c r="H102" s="96"/>
      <c r="I102" s="127"/>
      <c r="J102" s="196" t="str">
        <f aca="false">IF(H102="","",H102*I102)</f>
        <v/>
      </c>
      <c r="K102" s="96" t="s">
        <v>199</v>
      </c>
      <c r="L102" s="96"/>
    </row>
    <row r="103" customFormat="false" ht="15" hidden="false" customHeight="true" outlineLevel="0" collapsed="false">
      <c r="A103" s="144"/>
      <c r="B103" s="144"/>
      <c r="C103" s="144"/>
      <c r="D103" s="144" t="n">
        <v>98</v>
      </c>
      <c r="E103" s="144"/>
      <c r="F103" s="144"/>
      <c r="G103" s="144"/>
      <c r="H103" s="144"/>
      <c r="I103" s="220"/>
      <c r="J103" s="199" t="str">
        <f aca="false">IF(H103="","",H103*I103)</f>
        <v/>
      </c>
      <c r="K103" s="144" t="s">
        <v>199</v>
      </c>
      <c r="L103" s="144"/>
    </row>
    <row r="104" customFormat="false" ht="15" hidden="false" customHeight="true" outlineLevel="0" collapsed="false">
      <c r="A104" s="96"/>
      <c r="B104" s="96"/>
      <c r="C104" s="96"/>
      <c r="D104" s="96" t="n">
        <v>99</v>
      </c>
      <c r="E104" s="96"/>
      <c r="F104" s="96"/>
      <c r="G104" s="96"/>
      <c r="H104" s="96"/>
      <c r="I104" s="127"/>
      <c r="J104" s="196" t="str">
        <f aca="false">IF(H104="","",H104*I104)</f>
        <v/>
      </c>
      <c r="K104" s="96" t="s">
        <v>199</v>
      </c>
      <c r="L104" s="96"/>
    </row>
    <row r="105" customFormat="false" ht="15" hidden="false" customHeight="true" outlineLevel="0" collapsed="false">
      <c r="A105" s="144"/>
      <c r="B105" s="144"/>
      <c r="C105" s="144"/>
      <c r="D105" s="144" t="n">
        <v>100</v>
      </c>
      <c r="E105" s="144"/>
      <c r="F105" s="144"/>
      <c r="G105" s="144"/>
      <c r="H105" s="144"/>
      <c r="I105" s="220"/>
      <c r="J105" s="199" t="str">
        <f aca="false">IF(H105="","",H105*I105)</f>
        <v/>
      </c>
      <c r="K105" s="144" t="s">
        <v>199</v>
      </c>
      <c r="L105" s="144"/>
    </row>
    <row r="106" customFormat="false" ht="15" hidden="false" customHeight="true" outlineLevel="0" collapsed="false">
      <c r="A106" s="147"/>
      <c r="D106" s="147" t="s">
        <v>157</v>
      </c>
      <c r="E106" s="147"/>
      <c r="F106" s="147"/>
      <c r="G106" s="147"/>
      <c r="H106" s="147" t="n">
        <f aca="false">SUM(H6:H105)</f>
        <v>0</v>
      </c>
      <c r="J106" s="201" t="n">
        <f aca="false">SUM(J6:J105)</f>
        <v>0</v>
      </c>
      <c r="K106" s="150"/>
      <c r="L106" s="150"/>
    </row>
    <row r="108" customFormat="false" ht="36" hidden="false" customHeight="true" outlineLevel="0" collapsed="false">
      <c r="A108" s="139"/>
      <c r="D108" s="139" t="s">
        <v>187</v>
      </c>
      <c r="E108" s="139"/>
      <c r="F108" s="139"/>
      <c r="G108" s="139" t="s">
        <v>200</v>
      </c>
      <c r="H108" s="139"/>
      <c r="I108" s="139"/>
      <c r="J108" s="139" t="s">
        <v>189</v>
      </c>
      <c r="K108" s="139"/>
      <c r="L108" s="139"/>
    </row>
  </sheetData>
  <mergeCells count="5">
    <mergeCell ref="D1:L1"/>
    <mergeCell ref="D106:G106"/>
    <mergeCell ref="D108:F108"/>
    <mergeCell ref="G108:I108"/>
    <mergeCell ref="J108:L108"/>
  </mergeCells>
  <dataValidations count="2">
    <dataValidation allowBlank="true" errorStyle="stop" operator="between" showDropDown="false" showErrorMessage="true" showInputMessage="false" sqref="K6:K105" type="list">
      <formula1>"معلق,معتمد,مرفوض"</formula1>
      <formula2>0</formula2>
    </dataValidation>
    <dataValidation allowBlank="true" errorStyle="stop" operator="between" showDropDown="false" showErrorMessage="false" showInputMessage="false" sqref="E6:E105" type="list">
      <formula1>بيانات!$D$4:$P$4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04"/>
  <sheetViews>
    <sheetView showFormulas="false" showGridLines="true" showRowColHeaders="true" showZeros="true" rightToLeft="tru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679687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32"/>
    <col collapsed="false" customWidth="true" hidden="false" outlineLevel="0" max="3" min="3" style="0" width="18"/>
    <col collapsed="false" customWidth="true" hidden="false" outlineLevel="0" max="4" min="4" style="0" width="8"/>
    <col collapsed="false" customWidth="true" hidden="false" outlineLevel="0" max="5" min="5" style="0" width="32"/>
    <col collapsed="false" customWidth="true" hidden="false" outlineLevel="0" max="6" min="6" style="0" width="18"/>
    <col collapsed="false" customWidth="true" hidden="false" outlineLevel="0" max="7" min="7" style="0" width="16"/>
    <col collapsed="false" customWidth="true" hidden="false" outlineLevel="0" max="8" min="8" style="0" width="20"/>
    <col collapsed="false" customWidth="true" hidden="false" outlineLevel="0" max="9" min="9" style="0" width="26"/>
    <col collapsed="false" customWidth="true" hidden="true" outlineLevel="0" max="10" min="10" style="0" width="16"/>
    <col collapsed="false" customWidth="true" hidden="false" outlineLevel="0" max="11" min="11" style="0" width="18"/>
    <col collapsed="false" customWidth="true" hidden="false" outlineLevel="0" max="12" min="12" style="0" width="10"/>
    <col collapsed="false" customWidth="true" hidden="false" outlineLevel="0" max="13" min="13" style="0" width="13"/>
  </cols>
  <sheetData>
    <row r="1" customFormat="false" ht="37.5" hidden="false" customHeight="true" outlineLevel="0" collapsed="false">
      <c r="A1" s="151"/>
      <c r="D1" s="151" t="s">
        <v>239</v>
      </c>
      <c r="E1" s="151"/>
      <c r="F1" s="151"/>
      <c r="G1" s="151"/>
      <c r="H1" s="151"/>
      <c r="I1" s="151"/>
      <c r="J1" s="151"/>
      <c r="K1" s="151"/>
      <c r="L1" s="151"/>
    </row>
    <row r="2" customFormat="false" ht="15" hidden="false" customHeight="true" outlineLevel="0" collapsed="false">
      <c r="A2" s="221"/>
      <c r="B2" s="222"/>
      <c r="D2" s="221" t="s">
        <v>240</v>
      </c>
      <c r="E2" s="222"/>
      <c r="G2" s="223" t="s">
        <v>241</v>
      </c>
    </row>
    <row r="4" customFormat="false" ht="15" hidden="false" customHeight="true" outlineLevel="0" collapsed="false">
      <c r="A4" s="95"/>
      <c r="B4" s="95"/>
      <c r="C4" s="95"/>
      <c r="D4" s="95" t="s">
        <v>242</v>
      </c>
      <c r="E4" s="95" t="s">
        <v>243</v>
      </c>
      <c r="F4" s="95" t="s">
        <v>244</v>
      </c>
      <c r="G4" s="95" t="s">
        <v>245</v>
      </c>
      <c r="H4" s="95" t="s">
        <v>246</v>
      </c>
      <c r="I4" s="95" t="s">
        <v>247</v>
      </c>
      <c r="J4" s="95" t="s">
        <v>248</v>
      </c>
      <c r="K4" s="95" t="s">
        <v>249</v>
      </c>
      <c r="L4" s="95" t="s">
        <v>250</v>
      </c>
      <c r="M4" s="224" t="s">
        <v>251</v>
      </c>
    </row>
    <row r="5" customFormat="false" ht="15" hidden="false" customHeight="true" outlineLevel="0" collapsed="false">
      <c r="A5" s="225"/>
      <c r="B5" s="96"/>
      <c r="C5" s="96"/>
      <c r="D5" s="225" t="s">
        <v>252</v>
      </c>
      <c r="E5" s="96"/>
      <c r="F5" s="96"/>
      <c r="G5" s="96"/>
      <c r="H5" s="96"/>
      <c r="I5" s="96"/>
      <c r="J5" s="96"/>
      <c r="K5" s="96"/>
      <c r="L5" s="226" t="s">
        <v>253</v>
      </c>
      <c r="M5" s="0" t="str">
        <f aca="false">IF($B$2="","",ISNUMBER(SEARCH($B$2,D5&amp;" "&amp;E5&amp;" "&amp;H5)))</f>
        <v/>
      </c>
    </row>
    <row r="6" customFormat="false" ht="15" hidden="false" customHeight="true" outlineLevel="0" collapsed="false">
      <c r="A6" s="227"/>
      <c r="B6" s="228"/>
      <c r="C6" s="228"/>
      <c r="D6" s="227" t="s">
        <v>254</v>
      </c>
      <c r="E6" s="228"/>
      <c r="F6" s="228"/>
      <c r="G6" s="228"/>
      <c r="H6" s="228"/>
      <c r="I6" s="228"/>
      <c r="J6" s="228"/>
      <c r="K6" s="228"/>
      <c r="L6" s="229" t="s">
        <v>253</v>
      </c>
      <c r="M6" s="0" t="str">
        <f aca="false">IF($B$2="","",ISNUMBER(SEARCH($B$2,D6&amp;" "&amp;E6&amp;" "&amp;H6)))</f>
        <v/>
      </c>
    </row>
    <row r="7" customFormat="false" ht="15" hidden="false" customHeight="true" outlineLevel="0" collapsed="false">
      <c r="A7" s="225"/>
      <c r="B7" s="96"/>
      <c r="C7" s="96"/>
      <c r="D7" s="225" t="s">
        <v>255</v>
      </c>
      <c r="E7" s="96"/>
      <c r="F7" s="96"/>
      <c r="G7" s="96"/>
      <c r="H7" s="96"/>
      <c r="I7" s="96"/>
      <c r="J7" s="96"/>
      <c r="K7" s="96"/>
      <c r="L7" s="226" t="s">
        <v>253</v>
      </c>
      <c r="M7" s="0" t="str">
        <f aca="false">IF($B$2="","",ISNUMBER(SEARCH($B$2,D7&amp;" "&amp;E7&amp;" "&amp;H7)))</f>
        <v/>
      </c>
    </row>
    <row r="8" customFormat="false" ht="15" hidden="false" customHeight="true" outlineLevel="0" collapsed="false">
      <c r="A8" s="227"/>
      <c r="B8" s="228"/>
      <c r="C8" s="228"/>
      <c r="D8" s="227" t="s">
        <v>256</v>
      </c>
      <c r="E8" s="228"/>
      <c r="F8" s="228"/>
      <c r="G8" s="228"/>
      <c r="H8" s="228"/>
      <c r="I8" s="228"/>
      <c r="J8" s="228"/>
      <c r="K8" s="228"/>
      <c r="L8" s="229" t="s">
        <v>253</v>
      </c>
      <c r="M8" s="0" t="str">
        <f aca="false">IF($B$2="","",ISNUMBER(SEARCH($B$2,D8&amp;" "&amp;E8&amp;" "&amp;H8)))</f>
        <v/>
      </c>
    </row>
    <row r="9" customFormat="false" ht="15" hidden="false" customHeight="true" outlineLevel="0" collapsed="false">
      <c r="A9" s="225"/>
      <c r="B9" s="96"/>
      <c r="C9" s="96"/>
      <c r="D9" s="225" t="s">
        <v>257</v>
      </c>
      <c r="E9" s="96"/>
      <c r="F9" s="96"/>
      <c r="G9" s="96"/>
      <c r="H9" s="96"/>
      <c r="I9" s="96"/>
      <c r="J9" s="96"/>
      <c r="K9" s="96"/>
      <c r="L9" s="226" t="s">
        <v>253</v>
      </c>
      <c r="M9" s="0" t="str">
        <f aca="false">IF($B$2="","",ISNUMBER(SEARCH($B$2,D9&amp;" "&amp;E9&amp;" "&amp;H9)))</f>
        <v/>
      </c>
    </row>
    <row r="10" customFormat="false" ht="15" hidden="false" customHeight="true" outlineLevel="0" collapsed="false">
      <c r="A10" s="227"/>
      <c r="B10" s="228"/>
      <c r="C10" s="228"/>
      <c r="D10" s="227" t="s">
        <v>258</v>
      </c>
      <c r="E10" s="228"/>
      <c r="F10" s="228"/>
      <c r="G10" s="228"/>
      <c r="H10" s="228"/>
      <c r="I10" s="228"/>
      <c r="J10" s="228"/>
      <c r="K10" s="228"/>
      <c r="L10" s="229" t="s">
        <v>253</v>
      </c>
      <c r="M10" s="0" t="str">
        <f aca="false">IF($B$2="","",ISNUMBER(SEARCH($B$2,D10&amp;" "&amp;E10&amp;" "&amp;H10)))</f>
        <v/>
      </c>
    </row>
    <row r="11" customFormat="false" ht="15" hidden="false" customHeight="true" outlineLevel="0" collapsed="false">
      <c r="A11" s="225"/>
      <c r="B11" s="96"/>
      <c r="C11" s="96"/>
      <c r="D11" s="225" t="s">
        <v>259</v>
      </c>
      <c r="E11" s="96"/>
      <c r="F11" s="96"/>
      <c r="G11" s="96"/>
      <c r="H11" s="96"/>
      <c r="I11" s="96"/>
      <c r="J11" s="96"/>
      <c r="K11" s="96"/>
      <c r="L11" s="226" t="s">
        <v>253</v>
      </c>
      <c r="M11" s="0" t="str">
        <f aca="false">IF($B$2="","",ISNUMBER(SEARCH($B$2,D11&amp;" "&amp;E11&amp;" "&amp;H11)))</f>
        <v/>
      </c>
    </row>
    <row r="12" customFormat="false" ht="15" hidden="false" customHeight="true" outlineLevel="0" collapsed="false">
      <c r="A12" s="227"/>
      <c r="B12" s="228"/>
      <c r="C12" s="228"/>
      <c r="D12" s="227" t="s">
        <v>260</v>
      </c>
      <c r="E12" s="228"/>
      <c r="F12" s="228"/>
      <c r="G12" s="228"/>
      <c r="H12" s="228"/>
      <c r="I12" s="228"/>
      <c r="J12" s="228"/>
      <c r="K12" s="228"/>
      <c r="L12" s="229" t="s">
        <v>253</v>
      </c>
      <c r="M12" s="0" t="str">
        <f aca="false">IF($B$2="","",ISNUMBER(SEARCH($B$2,D12&amp;" "&amp;E12&amp;" "&amp;H12)))</f>
        <v/>
      </c>
    </row>
    <row r="13" customFormat="false" ht="15" hidden="false" customHeight="true" outlineLevel="0" collapsed="false">
      <c r="A13" s="225"/>
      <c r="B13" s="96"/>
      <c r="C13" s="96"/>
      <c r="D13" s="225" t="s">
        <v>261</v>
      </c>
      <c r="E13" s="96"/>
      <c r="F13" s="96"/>
      <c r="G13" s="96"/>
      <c r="H13" s="96"/>
      <c r="I13" s="96"/>
      <c r="J13" s="96"/>
      <c r="K13" s="96"/>
      <c r="L13" s="226" t="s">
        <v>253</v>
      </c>
      <c r="M13" s="0" t="str">
        <f aca="false">IF($B$2="","",ISNUMBER(SEARCH($B$2,D13&amp;" "&amp;E13&amp;" "&amp;H13)))</f>
        <v/>
      </c>
    </row>
    <row r="14" customFormat="false" ht="15" hidden="false" customHeight="true" outlineLevel="0" collapsed="false">
      <c r="A14" s="227"/>
      <c r="B14" s="228"/>
      <c r="C14" s="228"/>
      <c r="D14" s="227" t="s">
        <v>262</v>
      </c>
      <c r="E14" s="228"/>
      <c r="F14" s="228"/>
      <c r="G14" s="228"/>
      <c r="H14" s="228"/>
      <c r="I14" s="228"/>
      <c r="J14" s="228"/>
      <c r="K14" s="228"/>
      <c r="L14" s="229" t="s">
        <v>253</v>
      </c>
      <c r="M14" s="0" t="str">
        <f aca="false">IF($B$2="","",ISNUMBER(SEARCH($B$2,D14&amp;" "&amp;E14&amp;" "&amp;H14)))</f>
        <v/>
      </c>
    </row>
    <row r="15" customFormat="false" ht="15" hidden="false" customHeight="true" outlineLevel="0" collapsed="false">
      <c r="A15" s="225"/>
      <c r="B15" s="96"/>
      <c r="C15" s="96"/>
      <c r="D15" s="225" t="s">
        <v>263</v>
      </c>
      <c r="E15" s="96"/>
      <c r="F15" s="96"/>
      <c r="G15" s="96"/>
      <c r="H15" s="96"/>
      <c r="I15" s="96"/>
      <c r="J15" s="96"/>
      <c r="K15" s="96"/>
      <c r="L15" s="226" t="s">
        <v>253</v>
      </c>
      <c r="M15" s="0" t="str">
        <f aca="false">IF($B$2="","",ISNUMBER(SEARCH($B$2,D15&amp;" "&amp;E15&amp;" "&amp;H15)))</f>
        <v/>
      </c>
    </row>
    <row r="16" customFormat="false" ht="15" hidden="false" customHeight="true" outlineLevel="0" collapsed="false">
      <c r="A16" s="227"/>
      <c r="B16" s="228"/>
      <c r="C16" s="228"/>
      <c r="D16" s="227" t="s">
        <v>264</v>
      </c>
      <c r="E16" s="228"/>
      <c r="F16" s="228"/>
      <c r="G16" s="228"/>
      <c r="H16" s="228"/>
      <c r="I16" s="228"/>
      <c r="J16" s="228"/>
      <c r="K16" s="228"/>
      <c r="L16" s="229" t="s">
        <v>253</v>
      </c>
      <c r="M16" s="0" t="str">
        <f aca="false">IF($B$2="","",ISNUMBER(SEARCH($B$2,D16&amp;" "&amp;E16&amp;" "&amp;H16)))</f>
        <v/>
      </c>
    </row>
    <row r="17" customFormat="false" ht="15" hidden="false" customHeight="true" outlineLevel="0" collapsed="false">
      <c r="A17" s="225"/>
      <c r="B17" s="96"/>
      <c r="C17" s="96"/>
      <c r="D17" s="225" t="s">
        <v>265</v>
      </c>
      <c r="E17" s="96"/>
      <c r="F17" s="96"/>
      <c r="G17" s="96"/>
      <c r="H17" s="96"/>
      <c r="I17" s="96"/>
      <c r="J17" s="96"/>
      <c r="K17" s="96"/>
      <c r="L17" s="226" t="s">
        <v>253</v>
      </c>
      <c r="M17" s="0" t="str">
        <f aca="false">IF($B$2="","",ISNUMBER(SEARCH($B$2,D17&amp;" "&amp;E17&amp;" "&amp;H17)))</f>
        <v/>
      </c>
    </row>
    <row r="18" customFormat="false" ht="15" hidden="false" customHeight="true" outlineLevel="0" collapsed="false">
      <c r="A18" s="227"/>
      <c r="B18" s="228"/>
      <c r="C18" s="228"/>
      <c r="D18" s="227" t="s">
        <v>266</v>
      </c>
      <c r="E18" s="228"/>
      <c r="F18" s="228"/>
      <c r="G18" s="228"/>
      <c r="H18" s="228"/>
      <c r="I18" s="228"/>
      <c r="J18" s="228"/>
      <c r="K18" s="228"/>
      <c r="L18" s="229" t="s">
        <v>253</v>
      </c>
      <c r="M18" s="0" t="str">
        <f aca="false">IF($B$2="","",ISNUMBER(SEARCH($B$2,D18&amp;" "&amp;E18&amp;" "&amp;H18)))</f>
        <v/>
      </c>
    </row>
    <row r="19" customFormat="false" ht="15" hidden="false" customHeight="true" outlineLevel="0" collapsed="false">
      <c r="A19" s="225"/>
      <c r="B19" s="96"/>
      <c r="C19" s="96"/>
      <c r="D19" s="225" t="s">
        <v>267</v>
      </c>
      <c r="E19" s="96"/>
      <c r="F19" s="96"/>
      <c r="G19" s="96"/>
      <c r="H19" s="96"/>
      <c r="I19" s="96"/>
      <c r="J19" s="96"/>
      <c r="K19" s="96"/>
      <c r="L19" s="226" t="s">
        <v>253</v>
      </c>
      <c r="M19" s="0" t="str">
        <f aca="false">IF($B$2="","",ISNUMBER(SEARCH($B$2,D19&amp;" "&amp;E19&amp;" "&amp;H19)))</f>
        <v/>
      </c>
    </row>
    <row r="20" customFormat="false" ht="15" hidden="false" customHeight="true" outlineLevel="0" collapsed="false">
      <c r="A20" s="227"/>
      <c r="B20" s="228"/>
      <c r="C20" s="228"/>
      <c r="D20" s="227" t="s">
        <v>268</v>
      </c>
      <c r="E20" s="228"/>
      <c r="F20" s="228"/>
      <c r="G20" s="228"/>
      <c r="H20" s="228"/>
      <c r="I20" s="228"/>
      <c r="J20" s="228"/>
      <c r="K20" s="228"/>
      <c r="L20" s="229" t="s">
        <v>253</v>
      </c>
      <c r="M20" s="0" t="str">
        <f aca="false">IF($B$2="","",ISNUMBER(SEARCH($B$2,D20&amp;" "&amp;E20&amp;" "&amp;H20)))</f>
        <v/>
      </c>
    </row>
    <row r="21" customFormat="false" ht="15" hidden="false" customHeight="true" outlineLevel="0" collapsed="false">
      <c r="A21" s="225"/>
      <c r="B21" s="96"/>
      <c r="C21" s="96"/>
      <c r="D21" s="225" t="s">
        <v>269</v>
      </c>
      <c r="E21" s="96"/>
      <c r="F21" s="96"/>
      <c r="G21" s="96"/>
      <c r="H21" s="96"/>
      <c r="I21" s="96"/>
      <c r="J21" s="96"/>
      <c r="K21" s="96"/>
      <c r="L21" s="226" t="s">
        <v>253</v>
      </c>
      <c r="M21" s="0" t="str">
        <f aca="false">IF($B$2="","",ISNUMBER(SEARCH($B$2,D21&amp;" "&amp;E21&amp;" "&amp;H21)))</f>
        <v/>
      </c>
    </row>
    <row r="22" customFormat="false" ht="15" hidden="false" customHeight="true" outlineLevel="0" collapsed="false">
      <c r="A22" s="227"/>
      <c r="B22" s="228"/>
      <c r="C22" s="228"/>
      <c r="D22" s="227" t="s">
        <v>270</v>
      </c>
      <c r="E22" s="228"/>
      <c r="F22" s="228"/>
      <c r="G22" s="228"/>
      <c r="H22" s="228"/>
      <c r="I22" s="228"/>
      <c r="J22" s="228"/>
      <c r="K22" s="228"/>
      <c r="L22" s="229" t="s">
        <v>253</v>
      </c>
      <c r="M22" s="0" t="str">
        <f aca="false">IF($B$2="","",ISNUMBER(SEARCH($B$2,D22&amp;" "&amp;E22&amp;" "&amp;H22)))</f>
        <v/>
      </c>
    </row>
    <row r="23" customFormat="false" ht="15" hidden="false" customHeight="true" outlineLevel="0" collapsed="false">
      <c r="A23" s="225"/>
      <c r="B23" s="96"/>
      <c r="C23" s="96"/>
      <c r="D23" s="225" t="s">
        <v>271</v>
      </c>
      <c r="E23" s="96"/>
      <c r="F23" s="96"/>
      <c r="G23" s="96"/>
      <c r="H23" s="96"/>
      <c r="I23" s="96"/>
      <c r="J23" s="96"/>
      <c r="K23" s="96"/>
      <c r="L23" s="226" t="s">
        <v>253</v>
      </c>
      <c r="M23" s="0" t="str">
        <f aca="false">IF($B$2="","",ISNUMBER(SEARCH($B$2,D23&amp;" "&amp;E23&amp;" "&amp;H23)))</f>
        <v/>
      </c>
    </row>
    <row r="24" customFormat="false" ht="15" hidden="false" customHeight="true" outlineLevel="0" collapsed="false">
      <c r="A24" s="227"/>
      <c r="B24" s="228"/>
      <c r="C24" s="228"/>
      <c r="D24" s="227" t="s">
        <v>272</v>
      </c>
      <c r="E24" s="228"/>
      <c r="F24" s="228"/>
      <c r="G24" s="228"/>
      <c r="H24" s="228"/>
      <c r="I24" s="228"/>
      <c r="J24" s="228"/>
      <c r="K24" s="228"/>
      <c r="L24" s="229" t="s">
        <v>253</v>
      </c>
      <c r="M24" s="0" t="str">
        <f aca="false">IF($B$2="","",ISNUMBER(SEARCH($B$2,D24&amp;" "&amp;E24&amp;" "&amp;H24)))</f>
        <v/>
      </c>
    </row>
    <row r="25" customFormat="false" ht="15" hidden="false" customHeight="true" outlineLevel="0" collapsed="false">
      <c r="A25" s="225"/>
      <c r="B25" s="96"/>
      <c r="C25" s="96"/>
      <c r="D25" s="225" t="s">
        <v>273</v>
      </c>
      <c r="E25" s="96"/>
      <c r="F25" s="96"/>
      <c r="G25" s="96"/>
      <c r="H25" s="96"/>
      <c r="I25" s="96"/>
      <c r="J25" s="96"/>
      <c r="K25" s="96"/>
      <c r="L25" s="226" t="s">
        <v>253</v>
      </c>
      <c r="M25" s="0" t="str">
        <f aca="false">IF($B$2="","",ISNUMBER(SEARCH($B$2,D25&amp;" "&amp;E25&amp;" "&amp;H25)))</f>
        <v/>
      </c>
    </row>
    <row r="26" customFormat="false" ht="15" hidden="false" customHeight="true" outlineLevel="0" collapsed="false">
      <c r="A26" s="227"/>
      <c r="B26" s="228"/>
      <c r="C26" s="228"/>
      <c r="D26" s="227" t="s">
        <v>274</v>
      </c>
      <c r="E26" s="228"/>
      <c r="F26" s="228"/>
      <c r="G26" s="228"/>
      <c r="H26" s="228"/>
      <c r="I26" s="228"/>
      <c r="J26" s="228"/>
      <c r="K26" s="228"/>
      <c r="L26" s="229" t="s">
        <v>253</v>
      </c>
      <c r="M26" s="0" t="str">
        <f aca="false">IF($B$2="","",ISNUMBER(SEARCH($B$2,D26&amp;" "&amp;E26&amp;" "&amp;H26)))</f>
        <v/>
      </c>
    </row>
    <row r="27" customFormat="false" ht="15" hidden="false" customHeight="true" outlineLevel="0" collapsed="false">
      <c r="A27" s="225"/>
      <c r="B27" s="96"/>
      <c r="C27" s="96"/>
      <c r="D27" s="225" t="s">
        <v>275</v>
      </c>
      <c r="E27" s="96"/>
      <c r="F27" s="96"/>
      <c r="G27" s="96"/>
      <c r="H27" s="96"/>
      <c r="I27" s="96"/>
      <c r="J27" s="96"/>
      <c r="K27" s="96"/>
      <c r="L27" s="226" t="s">
        <v>253</v>
      </c>
      <c r="M27" s="0" t="str">
        <f aca="false">IF($B$2="","",ISNUMBER(SEARCH($B$2,D27&amp;" "&amp;E27&amp;" "&amp;H27)))</f>
        <v/>
      </c>
    </row>
    <row r="28" customFormat="false" ht="15" hidden="false" customHeight="true" outlineLevel="0" collapsed="false">
      <c r="A28" s="227"/>
      <c r="B28" s="228"/>
      <c r="C28" s="228"/>
      <c r="D28" s="227" t="s">
        <v>276</v>
      </c>
      <c r="E28" s="228"/>
      <c r="F28" s="228"/>
      <c r="G28" s="228"/>
      <c r="H28" s="228"/>
      <c r="I28" s="228"/>
      <c r="J28" s="228"/>
      <c r="K28" s="228"/>
      <c r="L28" s="229" t="s">
        <v>253</v>
      </c>
      <c r="M28" s="0" t="str">
        <f aca="false">IF($B$2="","",ISNUMBER(SEARCH($B$2,D28&amp;" "&amp;E28&amp;" "&amp;H28)))</f>
        <v/>
      </c>
    </row>
    <row r="29" customFormat="false" ht="15" hidden="false" customHeight="true" outlineLevel="0" collapsed="false">
      <c r="A29" s="225"/>
      <c r="B29" s="96"/>
      <c r="C29" s="96"/>
      <c r="D29" s="225" t="s">
        <v>277</v>
      </c>
      <c r="E29" s="96"/>
      <c r="F29" s="96"/>
      <c r="G29" s="96"/>
      <c r="H29" s="96"/>
      <c r="I29" s="96"/>
      <c r="J29" s="96"/>
      <c r="K29" s="96"/>
      <c r="L29" s="226" t="s">
        <v>253</v>
      </c>
      <c r="M29" s="0" t="str">
        <f aca="false">IF($B$2="","",ISNUMBER(SEARCH($B$2,D29&amp;" "&amp;E29&amp;" "&amp;H29)))</f>
        <v/>
      </c>
    </row>
    <row r="30" customFormat="false" ht="15" hidden="false" customHeight="true" outlineLevel="0" collapsed="false">
      <c r="A30" s="227"/>
      <c r="B30" s="228"/>
      <c r="C30" s="228"/>
      <c r="D30" s="227" t="s">
        <v>278</v>
      </c>
      <c r="E30" s="228"/>
      <c r="F30" s="228"/>
      <c r="G30" s="228"/>
      <c r="H30" s="228"/>
      <c r="I30" s="228"/>
      <c r="J30" s="228"/>
      <c r="K30" s="228"/>
      <c r="L30" s="229" t="s">
        <v>253</v>
      </c>
      <c r="M30" s="0" t="str">
        <f aca="false">IF($B$2="","",ISNUMBER(SEARCH($B$2,D30&amp;" "&amp;E30&amp;" "&amp;H30)))</f>
        <v/>
      </c>
    </row>
    <row r="31" customFormat="false" ht="15" hidden="false" customHeight="true" outlineLevel="0" collapsed="false">
      <c r="A31" s="225"/>
      <c r="B31" s="96"/>
      <c r="C31" s="96"/>
      <c r="D31" s="225" t="s">
        <v>279</v>
      </c>
      <c r="E31" s="96"/>
      <c r="F31" s="96"/>
      <c r="G31" s="96"/>
      <c r="H31" s="96"/>
      <c r="I31" s="96"/>
      <c r="J31" s="96"/>
      <c r="K31" s="96"/>
      <c r="L31" s="226" t="s">
        <v>253</v>
      </c>
      <c r="M31" s="0" t="str">
        <f aca="false">IF($B$2="","",ISNUMBER(SEARCH($B$2,D31&amp;" "&amp;E31&amp;" "&amp;H31)))</f>
        <v/>
      </c>
    </row>
    <row r="32" customFormat="false" ht="15" hidden="false" customHeight="true" outlineLevel="0" collapsed="false">
      <c r="A32" s="227"/>
      <c r="B32" s="228"/>
      <c r="C32" s="228"/>
      <c r="D32" s="227" t="s">
        <v>280</v>
      </c>
      <c r="E32" s="228"/>
      <c r="F32" s="228"/>
      <c r="G32" s="228"/>
      <c r="H32" s="228"/>
      <c r="I32" s="228"/>
      <c r="J32" s="228"/>
      <c r="K32" s="228"/>
      <c r="L32" s="229" t="s">
        <v>253</v>
      </c>
      <c r="M32" s="0" t="str">
        <f aca="false">IF($B$2="","",ISNUMBER(SEARCH($B$2,D32&amp;" "&amp;E32&amp;" "&amp;H32)))</f>
        <v/>
      </c>
    </row>
    <row r="33" customFormat="false" ht="15" hidden="false" customHeight="true" outlineLevel="0" collapsed="false">
      <c r="A33" s="225"/>
      <c r="B33" s="96"/>
      <c r="C33" s="96"/>
      <c r="D33" s="225" t="s">
        <v>281</v>
      </c>
      <c r="E33" s="96"/>
      <c r="F33" s="96"/>
      <c r="G33" s="96"/>
      <c r="H33" s="96"/>
      <c r="I33" s="96"/>
      <c r="J33" s="96"/>
      <c r="K33" s="96"/>
      <c r="L33" s="226" t="s">
        <v>253</v>
      </c>
      <c r="M33" s="0" t="str">
        <f aca="false">IF($B$2="","",ISNUMBER(SEARCH($B$2,D33&amp;" "&amp;E33&amp;" "&amp;H33)))</f>
        <v/>
      </c>
    </row>
    <row r="34" customFormat="false" ht="15" hidden="false" customHeight="true" outlineLevel="0" collapsed="false">
      <c r="A34" s="227"/>
      <c r="B34" s="228"/>
      <c r="C34" s="228"/>
      <c r="D34" s="227" t="s">
        <v>282</v>
      </c>
      <c r="E34" s="228"/>
      <c r="F34" s="228"/>
      <c r="G34" s="228"/>
      <c r="H34" s="228"/>
      <c r="I34" s="228"/>
      <c r="J34" s="228"/>
      <c r="K34" s="228"/>
      <c r="L34" s="229" t="s">
        <v>253</v>
      </c>
      <c r="M34" s="0" t="str">
        <f aca="false">IF($B$2="","",ISNUMBER(SEARCH($B$2,D34&amp;" "&amp;E34&amp;" "&amp;H34)))</f>
        <v/>
      </c>
    </row>
    <row r="35" customFormat="false" ht="15" hidden="false" customHeight="true" outlineLevel="0" collapsed="false">
      <c r="A35" s="225"/>
      <c r="B35" s="96"/>
      <c r="C35" s="96"/>
      <c r="D35" s="225" t="s">
        <v>283</v>
      </c>
      <c r="E35" s="96"/>
      <c r="F35" s="96"/>
      <c r="G35" s="96"/>
      <c r="H35" s="96"/>
      <c r="I35" s="96"/>
      <c r="J35" s="96"/>
      <c r="K35" s="96"/>
      <c r="L35" s="226" t="s">
        <v>253</v>
      </c>
      <c r="M35" s="0" t="str">
        <f aca="false">IF($B$2="","",ISNUMBER(SEARCH($B$2,D35&amp;" "&amp;E35&amp;" "&amp;H35)))</f>
        <v/>
      </c>
    </row>
    <row r="36" customFormat="false" ht="15" hidden="false" customHeight="true" outlineLevel="0" collapsed="false">
      <c r="A36" s="227"/>
      <c r="B36" s="228"/>
      <c r="C36" s="228"/>
      <c r="D36" s="227" t="s">
        <v>284</v>
      </c>
      <c r="E36" s="228"/>
      <c r="F36" s="228"/>
      <c r="G36" s="228"/>
      <c r="H36" s="228"/>
      <c r="I36" s="228"/>
      <c r="J36" s="228"/>
      <c r="K36" s="228"/>
      <c r="L36" s="229" t="s">
        <v>253</v>
      </c>
      <c r="M36" s="0" t="str">
        <f aca="false">IF($B$2="","",ISNUMBER(SEARCH($B$2,D36&amp;" "&amp;E36&amp;" "&amp;H36)))</f>
        <v/>
      </c>
    </row>
    <row r="37" customFormat="false" ht="15" hidden="false" customHeight="true" outlineLevel="0" collapsed="false">
      <c r="A37" s="225"/>
      <c r="B37" s="96"/>
      <c r="C37" s="96"/>
      <c r="D37" s="225" t="s">
        <v>285</v>
      </c>
      <c r="E37" s="96"/>
      <c r="F37" s="96"/>
      <c r="G37" s="96"/>
      <c r="H37" s="96"/>
      <c r="I37" s="96"/>
      <c r="J37" s="96"/>
      <c r="K37" s="96"/>
      <c r="L37" s="226" t="s">
        <v>253</v>
      </c>
      <c r="M37" s="0" t="str">
        <f aca="false">IF($B$2="","",ISNUMBER(SEARCH($B$2,D37&amp;" "&amp;E37&amp;" "&amp;H37)))</f>
        <v/>
      </c>
    </row>
    <row r="38" customFormat="false" ht="15" hidden="false" customHeight="true" outlineLevel="0" collapsed="false">
      <c r="A38" s="227"/>
      <c r="B38" s="228"/>
      <c r="C38" s="228"/>
      <c r="D38" s="227" t="s">
        <v>286</v>
      </c>
      <c r="E38" s="228"/>
      <c r="F38" s="228"/>
      <c r="G38" s="228"/>
      <c r="H38" s="228"/>
      <c r="I38" s="228"/>
      <c r="J38" s="228"/>
      <c r="K38" s="228"/>
      <c r="L38" s="229" t="s">
        <v>253</v>
      </c>
      <c r="M38" s="0" t="str">
        <f aca="false">IF($B$2="","",ISNUMBER(SEARCH($B$2,D38&amp;" "&amp;E38&amp;" "&amp;H38)))</f>
        <v/>
      </c>
    </row>
    <row r="39" customFormat="false" ht="15" hidden="false" customHeight="true" outlineLevel="0" collapsed="false">
      <c r="A39" s="225"/>
      <c r="B39" s="96"/>
      <c r="C39" s="96"/>
      <c r="D39" s="225" t="s">
        <v>287</v>
      </c>
      <c r="E39" s="96"/>
      <c r="F39" s="96"/>
      <c r="G39" s="96"/>
      <c r="H39" s="96"/>
      <c r="I39" s="96"/>
      <c r="J39" s="96"/>
      <c r="K39" s="96"/>
      <c r="L39" s="226" t="s">
        <v>253</v>
      </c>
      <c r="M39" s="0" t="str">
        <f aca="false">IF($B$2="","",ISNUMBER(SEARCH($B$2,D39&amp;" "&amp;E39&amp;" "&amp;H39)))</f>
        <v/>
      </c>
    </row>
    <row r="40" customFormat="false" ht="15" hidden="false" customHeight="true" outlineLevel="0" collapsed="false">
      <c r="A40" s="227"/>
      <c r="B40" s="228"/>
      <c r="C40" s="228"/>
      <c r="D40" s="227" t="s">
        <v>288</v>
      </c>
      <c r="E40" s="228"/>
      <c r="F40" s="228"/>
      <c r="G40" s="228"/>
      <c r="H40" s="228"/>
      <c r="I40" s="228"/>
      <c r="J40" s="228"/>
      <c r="K40" s="228"/>
      <c r="L40" s="229" t="s">
        <v>253</v>
      </c>
      <c r="M40" s="0" t="str">
        <f aca="false">IF($B$2="","",ISNUMBER(SEARCH($B$2,D40&amp;" "&amp;E40&amp;" "&amp;H40)))</f>
        <v/>
      </c>
    </row>
    <row r="41" customFormat="false" ht="15" hidden="false" customHeight="true" outlineLevel="0" collapsed="false">
      <c r="A41" s="225"/>
      <c r="B41" s="96"/>
      <c r="C41" s="96"/>
      <c r="D41" s="225" t="s">
        <v>289</v>
      </c>
      <c r="E41" s="96"/>
      <c r="F41" s="96"/>
      <c r="G41" s="96"/>
      <c r="H41" s="96"/>
      <c r="I41" s="96"/>
      <c r="J41" s="96"/>
      <c r="K41" s="96"/>
      <c r="L41" s="226" t="s">
        <v>253</v>
      </c>
      <c r="M41" s="0" t="str">
        <f aca="false">IF($B$2="","",ISNUMBER(SEARCH($B$2,D41&amp;" "&amp;E41&amp;" "&amp;H41)))</f>
        <v/>
      </c>
    </row>
    <row r="42" customFormat="false" ht="15" hidden="false" customHeight="true" outlineLevel="0" collapsed="false">
      <c r="A42" s="227"/>
      <c r="B42" s="228"/>
      <c r="C42" s="228"/>
      <c r="D42" s="227" t="s">
        <v>290</v>
      </c>
      <c r="E42" s="228"/>
      <c r="F42" s="228"/>
      <c r="G42" s="228"/>
      <c r="H42" s="228"/>
      <c r="I42" s="228"/>
      <c r="J42" s="228"/>
      <c r="K42" s="228"/>
      <c r="L42" s="229" t="s">
        <v>253</v>
      </c>
      <c r="M42" s="0" t="str">
        <f aca="false">IF($B$2="","",ISNUMBER(SEARCH($B$2,D42&amp;" "&amp;E42&amp;" "&amp;H42)))</f>
        <v/>
      </c>
    </row>
    <row r="43" customFormat="false" ht="15" hidden="false" customHeight="true" outlineLevel="0" collapsed="false">
      <c r="A43" s="225"/>
      <c r="B43" s="96"/>
      <c r="C43" s="96"/>
      <c r="D43" s="225" t="s">
        <v>291</v>
      </c>
      <c r="E43" s="96"/>
      <c r="F43" s="96"/>
      <c r="G43" s="96"/>
      <c r="H43" s="96"/>
      <c r="I43" s="96"/>
      <c r="J43" s="96"/>
      <c r="K43" s="96"/>
      <c r="L43" s="226" t="s">
        <v>253</v>
      </c>
      <c r="M43" s="0" t="str">
        <f aca="false">IF($B$2="","",ISNUMBER(SEARCH($B$2,D43&amp;" "&amp;E43&amp;" "&amp;H43)))</f>
        <v/>
      </c>
    </row>
    <row r="44" customFormat="false" ht="15" hidden="false" customHeight="true" outlineLevel="0" collapsed="false">
      <c r="A44" s="227"/>
      <c r="B44" s="228"/>
      <c r="C44" s="228"/>
      <c r="D44" s="227" t="s">
        <v>292</v>
      </c>
      <c r="E44" s="228"/>
      <c r="F44" s="228"/>
      <c r="G44" s="228"/>
      <c r="H44" s="228"/>
      <c r="I44" s="228"/>
      <c r="J44" s="228"/>
      <c r="K44" s="228"/>
      <c r="L44" s="229" t="s">
        <v>253</v>
      </c>
      <c r="M44" s="0" t="str">
        <f aca="false">IF($B$2="","",ISNUMBER(SEARCH($B$2,D44&amp;" "&amp;E44&amp;" "&amp;H44)))</f>
        <v/>
      </c>
    </row>
    <row r="45" customFormat="false" ht="15" hidden="false" customHeight="true" outlineLevel="0" collapsed="false">
      <c r="A45" s="225"/>
      <c r="B45" s="96"/>
      <c r="C45" s="96"/>
      <c r="D45" s="225" t="s">
        <v>293</v>
      </c>
      <c r="E45" s="96"/>
      <c r="F45" s="96"/>
      <c r="G45" s="96"/>
      <c r="H45" s="96"/>
      <c r="I45" s="96"/>
      <c r="J45" s="96"/>
      <c r="K45" s="96"/>
      <c r="L45" s="226" t="s">
        <v>253</v>
      </c>
      <c r="M45" s="0" t="str">
        <f aca="false">IF($B$2="","",ISNUMBER(SEARCH($B$2,D45&amp;" "&amp;E45&amp;" "&amp;H45)))</f>
        <v/>
      </c>
    </row>
    <row r="46" customFormat="false" ht="15" hidden="false" customHeight="true" outlineLevel="0" collapsed="false">
      <c r="A46" s="227"/>
      <c r="B46" s="228"/>
      <c r="C46" s="228"/>
      <c r="D46" s="227" t="s">
        <v>294</v>
      </c>
      <c r="E46" s="228"/>
      <c r="F46" s="228"/>
      <c r="G46" s="228"/>
      <c r="H46" s="228"/>
      <c r="I46" s="228"/>
      <c r="J46" s="228"/>
      <c r="K46" s="228"/>
      <c r="L46" s="229" t="s">
        <v>253</v>
      </c>
      <c r="M46" s="0" t="str">
        <f aca="false">IF($B$2="","",ISNUMBER(SEARCH($B$2,D46&amp;" "&amp;E46&amp;" "&amp;H46)))</f>
        <v/>
      </c>
    </row>
    <row r="47" customFormat="false" ht="15" hidden="false" customHeight="true" outlineLevel="0" collapsed="false">
      <c r="A47" s="225"/>
      <c r="B47" s="96"/>
      <c r="C47" s="96"/>
      <c r="D47" s="225" t="s">
        <v>295</v>
      </c>
      <c r="E47" s="96"/>
      <c r="F47" s="96"/>
      <c r="G47" s="96"/>
      <c r="H47" s="96"/>
      <c r="I47" s="96"/>
      <c r="J47" s="96"/>
      <c r="K47" s="96"/>
      <c r="L47" s="226" t="s">
        <v>253</v>
      </c>
      <c r="M47" s="0" t="str">
        <f aca="false">IF($B$2="","",ISNUMBER(SEARCH($B$2,D47&amp;" "&amp;E47&amp;" "&amp;H47)))</f>
        <v/>
      </c>
    </row>
    <row r="48" customFormat="false" ht="15" hidden="false" customHeight="true" outlineLevel="0" collapsed="false">
      <c r="A48" s="227"/>
      <c r="B48" s="228"/>
      <c r="C48" s="228"/>
      <c r="D48" s="227" t="s">
        <v>296</v>
      </c>
      <c r="E48" s="228"/>
      <c r="F48" s="228"/>
      <c r="G48" s="228"/>
      <c r="H48" s="228"/>
      <c r="I48" s="228"/>
      <c r="J48" s="228"/>
      <c r="K48" s="228"/>
      <c r="L48" s="229" t="s">
        <v>253</v>
      </c>
      <c r="M48" s="0" t="str">
        <f aca="false">IF($B$2="","",ISNUMBER(SEARCH($B$2,D48&amp;" "&amp;E48&amp;" "&amp;H48)))</f>
        <v/>
      </c>
    </row>
    <row r="49" customFormat="false" ht="15" hidden="false" customHeight="true" outlineLevel="0" collapsed="false">
      <c r="A49" s="225"/>
      <c r="B49" s="96"/>
      <c r="C49" s="96"/>
      <c r="D49" s="225" t="s">
        <v>297</v>
      </c>
      <c r="E49" s="96"/>
      <c r="F49" s="96"/>
      <c r="G49" s="96"/>
      <c r="H49" s="96"/>
      <c r="I49" s="96"/>
      <c r="J49" s="96"/>
      <c r="K49" s="96"/>
      <c r="L49" s="226" t="s">
        <v>253</v>
      </c>
      <c r="M49" s="0" t="str">
        <f aca="false">IF($B$2="","",ISNUMBER(SEARCH($B$2,D49&amp;" "&amp;E49&amp;" "&amp;H49)))</f>
        <v/>
      </c>
    </row>
    <row r="50" customFormat="false" ht="15" hidden="false" customHeight="true" outlineLevel="0" collapsed="false">
      <c r="A50" s="227"/>
      <c r="B50" s="228"/>
      <c r="C50" s="228"/>
      <c r="D50" s="227" t="s">
        <v>298</v>
      </c>
      <c r="E50" s="228"/>
      <c r="F50" s="228"/>
      <c r="G50" s="228"/>
      <c r="H50" s="228"/>
      <c r="I50" s="228"/>
      <c r="J50" s="228"/>
      <c r="K50" s="228"/>
      <c r="L50" s="229" t="s">
        <v>253</v>
      </c>
      <c r="M50" s="0" t="str">
        <f aca="false">IF($B$2="","",ISNUMBER(SEARCH($B$2,D50&amp;" "&amp;E50&amp;" "&amp;H50)))</f>
        <v/>
      </c>
    </row>
    <row r="51" customFormat="false" ht="15" hidden="false" customHeight="true" outlineLevel="0" collapsed="false">
      <c r="A51" s="225"/>
      <c r="B51" s="96"/>
      <c r="C51" s="96"/>
      <c r="D51" s="225" t="s">
        <v>299</v>
      </c>
      <c r="E51" s="96"/>
      <c r="F51" s="96"/>
      <c r="G51" s="96"/>
      <c r="H51" s="96"/>
      <c r="I51" s="96"/>
      <c r="J51" s="96"/>
      <c r="K51" s="96"/>
      <c r="L51" s="226" t="s">
        <v>253</v>
      </c>
      <c r="M51" s="0" t="str">
        <f aca="false">IF($B$2="","",ISNUMBER(SEARCH($B$2,D51&amp;" "&amp;E51&amp;" "&amp;H51)))</f>
        <v/>
      </c>
    </row>
    <row r="52" customFormat="false" ht="15" hidden="false" customHeight="true" outlineLevel="0" collapsed="false">
      <c r="A52" s="227"/>
      <c r="B52" s="228"/>
      <c r="C52" s="228"/>
      <c r="D52" s="227" t="s">
        <v>300</v>
      </c>
      <c r="E52" s="228"/>
      <c r="F52" s="228"/>
      <c r="G52" s="228"/>
      <c r="H52" s="228"/>
      <c r="I52" s="228"/>
      <c r="J52" s="228"/>
      <c r="K52" s="228"/>
      <c r="L52" s="229" t="s">
        <v>253</v>
      </c>
      <c r="M52" s="0" t="str">
        <f aca="false">IF($B$2="","",ISNUMBER(SEARCH($B$2,D52&amp;" "&amp;E52&amp;" "&amp;H52)))</f>
        <v/>
      </c>
    </row>
    <row r="53" customFormat="false" ht="15" hidden="false" customHeight="true" outlineLevel="0" collapsed="false">
      <c r="A53" s="225"/>
      <c r="B53" s="96"/>
      <c r="C53" s="96"/>
      <c r="D53" s="225" t="s">
        <v>301</v>
      </c>
      <c r="E53" s="96"/>
      <c r="F53" s="96"/>
      <c r="G53" s="96"/>
      <c r="H53" s="96"/>
      <c r="I53" s="96"/>
      <c r="J53" s="96"/>
      <c r="K53" s="96"/>
      <c r="L53" s="226" t="s">
        <v>253</v>
      </c>
      <c r="M53" s="0" t="str">
        <f aca="false">IF($B$2="","",ISNUMBER(SEARCH($B$2,D53&amp;" "&amp;E53&amp;" "&amp;H53)))</f>
        <v/>
      </c>
    </row>
    <row r="54" customFormat="false" ht="15" hidden="false" customHeight="true" outlineLevel="0" collapsed="false">
      <c r="A54" s="227"/>
      <c r="B54" s="228"/>
      <c r="C54" s="228"/>
      <c r="D54" s="227" t="s">
        <v>302</v>
      </c>
      <c r="E54" s="228"/>
      <c r="F54" s="228"/>
      <c r="G54" s="228"/>
      <c r="H54" s="228"/>
      <c r="I54" s="228"/>
      <c r="J54" s="228"/>
      <c r="K54" s="228"/>
      <c r="L54" s="229" t="s">
        <v>253</v>
      </c>
      <c r="M54" s="0" t="str">
        <f aca="false">IF($B$2="","",ISNUMBER(SEARCH($B$2,D54&amp;" "&amp;E54&amp;" "&amp;H54)))</f>
        <v/>
      </c>
    </row>
    <row r="55" customFormat="false" ht="15" hidden="false" customHeight="true" outlineLevel="0" collapsed="false">
      <c r="A55" s="225"/>
      <c r="B55" s="96"/>
      <c r="C55" s="96"/>
      <c r="D55" s="225" t="s">
        <v>303</v>
      </c>
      <c r="E55" s="96"/>
      <c r="F55" s="96"/>
      <c r="G55" s="96"/>
      <c r="H55" s="96"/>
      <c r="I55" s="96"/>
      <c r="J55" s="96"/>
      <c r="K55" s="96"/>
      <c r="L55" s="226" t="s">
        <v>253</v>
      </c>
      <c r="M55" s="0" t="str">
        <f aca="false">IF($B$2="","",ISNUMBER(SEARCH($B$2,D55&amp;" "&amp;E55&amp;" "&amp;H55)))</f>
        <v/>
      </c>
    </row>
    <row r="56" customFormat="false" ht="15" hidden="false" customHeight="true" outlineLevel="0" collapsed="false">
      <c r="A56" s="227"/>
      <c r="B56" s="228"/>
      <c r="C56" s="228"/>
      <c r="D56" s="227" t="s">
        <v>304</v>
      </c>
      <c r="E56" s="228"/>
      <c r="F56" s="228"/>
      <c r="G56" s="228"/>
      <c r="H56" s="228"/>
      <c r="I56" s="228"/>
      <c r="J56" s="228"/>
      <c r="K56" s="228"/>
      <c r="L56" s="229" t="s">
        <v>253</v>
      </c>
      <c r="M56" s="0" t="str">
        <f aca="false">IF($B$2="","",ISNUMBER(SEARCH($B$2,D56&amp;" "&amp;E56&amp;" "&amp;H56)))</f>
        <v/>
      </c>
    </row>
    <row r="57" customFormat="false" ht="15" hidden="false" customHeight="true" outlineLevel="0" collapsed="false">
      <c r="A57" s="225"/>
      <c r="B57" s="96"/>
      <c r="C57" s="96"/>
      <c r="D57" s="225" t="s">
        <v>305</v>
      </c>
      <c r="E57" s="96"/>
      <c r="F57" s="96"/>
      <c r="G57" s="96"/>
      <c r="H57" s="96"/>
      <c r="I57" s="96"/>
      <c r="J57" s="96"/>
      <c r="K57" s="96"/>
      <c r="L57" s="226" t="s">
        <v>253</v>
      </c>
      <c r="M57" s="0" t="str">
        <f aca="false">IF($B$2="","",ISNUMBER(SEARCH($B$2,D57&amp;" "&amp;E57&amp;" "&amp;H57)))</f>
        <v/>
      </c>
    </row>
    <row r="58" customFormat="false" ht="15" hidden="false" customHeight="true" outlineLevel="0" collapsed="false">
      <c r="A58" s="227"/>
      <c r="B58" s="228"/>
      <c r="C58" s="228"/>
      <c r="D58" s="227" t="s">
        <v>306</v>
      </c>
      <c r="E58" s="228"/>
      <c r="F58" s="228"/>
      <c r="G58" s="228"/>
      <c r="H58" s="228"/>
      <c r="I58" s="228"/>
      <c r="J58" s="228"/>
      <c r="K58" s="228"/>
      <c r="L58" s="229" t="s">
        <v>253</v>
      </c>
      <c r="M58" s="0" t="str">
        <f aca="false">IF($B$2="","",ISNUMBER(SEARCH($B$2,D58&amp;" "&amp;E58&amp;" "&amp;H58)))</f>
        <v/>
      </c>
    </row>
    <row r="59" customFormat="false" ht="15" hidden="false" customHeight="true" outlineLevel="0" collapsed="false">
      <c r="A59" s="225"/>
      <c r="B59" s="96"/>
      <c r="C59" s="96"/>
      <c r="D59" s="225" t="s">
        <v>307</v>
      </c>
      <c r="E59" s="96"/>
      <c r="F59" s="96"/>
      <c r="G59" s="96"/>
      <c r="H59" s="96"/>
      <c r="I59" s="96"/>
      <c r="J59" s="96"/>
      <c r="K59" s="96"/>
      <c r="L59" s="226" t="s">
        <v>253</v>
      </c>
      <c r="M59" s="0" t="str">
        <f aca="false">IF($B$2="","",ISNUMBER(SEARCH($B$2,D59&amp;" "&amp;E59&amp;" "&amp;H59)))</f>
        <v/>
      </c>
    </row>
    <row r="60" customFormat="false" ht="15" hidden="false" customHeight="true" outlineLevel="0" collapsed="false">
      <c r="A60" s="227"/>
      <c r="B60" s="228"/>
      <c r="C60" s="228"/>
      <c r="D60" s="227" t="s">
        <v>308</v>
      </c>
      <c r="E60" s="228"/>
      <c r="F60" s="228"/>
      <c r="G60" s="228"/>
      <c r="H60" s="228"/>
      <c r="I60" s="228"/>
      <c r="J60" s="228"/>
      <c r="K60" s="228"/>
      <c r="L60" s="229" t="s">
        <v>253</v>
      </c>
      <c r="M60" s="0" t="str">
        <f aca="false">IF($B$2="","",ISNUMBER(SEARCH($B$2,D60&amp;" "&amp;E60&amp;" "&amp;H60)))</f>
        <v/>
      </c>
    </row>
    <row r="61" customFormat="false" ht="15" hidden="false" customHeight="true" outlineLevel="0" collapsed="false">
      <c r="A61" s="225"/>
      <c r="B61" s="96"/>
      <c r="C61" s="96"/>
      <c r="D61" s="225" t="s">
        <v>309</v>
      </c>
      <c r="E61" s="96"/>
      <c r="F61" s="96"/>
      <c r="G61" s="96"/>
      <c r="H61" s="96"/>
      <c r="I61" s="96"/>
      <c r="J61" s="96"/>
      <c r="K61" s="96"/>
      <c r="L61" s="226" t="s">
        <v>253</v>
      </c>
      <c r="M61" s="0" t="str">
        <f aca="false">IF($B$2="","",ISNUMBER(SEARCH($B$2,D61&amp;" "&amp;E61&amp;" "&amp;H61)))</f>
        <v/>
      </c>
    </row>
    <row r="62" customFormat="false" ht="15" hidden="false" customHeight="true" outlineLevel="0" collapsed="false">
      <c r="A62" s="227"/>
      <c r="B62" s="228"/>
      <c r="C62" s="228"/>
      <c r="D62" s="227" t="s">
        <v>310</v>
      </c>
      <c r="E62" s="228"/>
      <c r="F62" s="228"/>
      <c r="G62" s="228"/>
      <c r="H62" s="228"/>
      <c r="I62" s="228"/>
      <c r="J62" s="228"/>
      <c r="K62" s="228"/>
      <c r="L62" s="229" t="s">
        <v>253</v>
      </c>
      <c r="M62" s="0" t="str">
        <f aca="false">IF($B$2="","",ISNUMBER(SEARCH($B$2,D62&amp;" "&amp;E62&amp;" "&amp;H62)))</f>
        <v/>
      </c>
    </row>
    <row r="63" customFormat="false" ht="15" hidden="false" customHeight="true" outlineLevel="0" collapsed="false">
      <c r="A63" s="225"/>
      <c r="B63" s="96"/>
      <c r="C63" s="96"/>
      <c r="D63" s="225" t="s">
        <v>311</v>
      </c>
      <c r="E63" s="96"/>
      <c r="F63" s="96"/>
      <c r="G63" s="96"/>
      <c r="H63" s="96"/>
      <c r="I63" s="96"/>
      <c r="J63" s="96"/>
      <c r="K63" s="96"/>
      <c r="L63" s="226" t="s">
        <v>253</v>
      </c>
      <c r="M63" s="0" t="str">
        <f aca="false">IF($B$2="","",ISNUMBER(SEARCH($B$2,D63&amp;" "&amp;E63&amp;" "&amp;H63)))</f>
        <v/>
      </c>
    </row>
    <row r="64" customFormat="false" ht="15" hidden="false" customHeight="true" outlineLevel="0" collapsed="false">
      <c r="A64" s="227"/>
      <c r="B64" s="228"/>
      <c r="C64" s="228"/>
      <c r="D64" s="227" t="s">
        <v>312</v>
      </c>
      <c r="E64" s="228"/>
      <c r="F64" s="228"/>
      <c r="G64" s="228"/>
      <c r="H64" s="228"/>
      <c r="I64" s="228"/>
      <c r="J64" s="228"/>
      <c r="K64" s="228"/>
      <c r="L64" s="229" t="s">
        <v>253</v>
      </c>
      <c r="M64" s="0" t="str">
        <f aca="false">IF($B$2="","",ISNUMBER(SEARCH($B$2,D64&amp;" "&amp;E64&amp;" "&amp;H64)))</f>
        <v/>
      </c>
    </row>
    <row r="65" customFormat="false" ht="15" hidden="false" customHeight="true" outlineLevel="0" collapsed="false">
      <c r="A65" s="225"/>
      <c r="B65" s="96"/>
      <c r="C65" s="96"/>
      <c r="D65" s="225" t="s">
        <v>313</v>
      </c>
      <c r="E65" s="96"/>
      <c r="F65" s="96"/>
      <c r="G65" s="96"/>
      <c r="H65" s="96"/>
      <c r="I65" s="96"/>
      <c r="J65" s="96"/>
      <c r="K65" s="96"/>
      <c r="L65" s="226" t="s">
        <v>253</v>
      </c>
      <c r="M65" s="0" t="str">
        <f aca="false">IF($B$2="","",ISNUMBER(SEARCH($B$2,D65&amp;" "&amp;E65&amp;" "&amp;H65)))</f>
        <v/>
      </c>
    </row>
    <row r="66" customFormat="false" ht="15" hidden="false" customHeight="true" outlineLevel="0" collapsed="false">
      <c r="A66" s="227"/>
      <c r="B66" s="228"/>
      <c r="C66" s="228"/>
      <c r="D66" s="227" t="s">
        <v>314</v>
      </c>
      <c r="E66" s="228"/>
      <c r="F66" s="228"/>
      <c r="G66" s="228"/>
      <c r="H66" s="228"/>
      <c r="I66" s="228"/>
      <c r="J66" s="228"/>
      <c r="K66" s="228"/>
      <c r="L66" s="229" t="s">
        <v>253</v>
      </c>
      <c r="M66" s="0" t="str">
        <f aca="false">IF($B$2="","",ISNUMBER(SEARCH($B$2,D66&amp;" "&amp;E66&amp;" "&amp;H66)))</f>
        <v/>
      </c>
    </row>
    <row r="67" customFormat="false" ht="15" hidden="false" customHeight="true" outlineLevel="0" collapsed="false">
      <c r="A67" s="225"/>
      <c r="B67" s="96"/>
      <c r="C67" s="96"/>
      <c r="D67" s="225" t="s">
        <v>315</v>
      </c>
      <c r="E67" s="96"/>
      <c r="F67" s="96"/>
      <c r="G67" s="96"/>
      <c r="H67" s="96"/>
      <c r="I67" s="96"/>
      <c r="J67" s="96"/>
      <c r="K67" s="96"/>
      <c r="L67" s="226" t="s">
        <v>253</v>
      </c>
      <c r="M67" s="0" t="str">
        <f aca="false">IF($B$2="","",ISNUMBER(SEARCH($B$2,D67&amp;" "&amp;E67&amp;" "&amp;H67)))</f>
        <v/>
      </c>
    </row>
    <row r="68" customFormat="false" ht="15" hidden="false" customHeight="true" outlineLevel="0" collapsed="false">
      <c r="A68" s="227"/>
      <c r="B68" s="228"/>
      <c r="C68" s="228"/>
      <c r="D68" s="227" t="s">
        <v>316</v>
      </c>
      <c r="E68" s="228"/>
      <c r="F68" s="228"/>
      <c r="G68" s="228"/>
      <c r="H68" s="228"/>
      <c r="I68" s="228"/>
      <c r="J68" s="228"/>
      <c r="K68" s="228"/>
      <c r="L68" s="229" t="s">
        <v>253</v>
      </c>
      <c r="M68" s="0" t="str">
        <f aca="false">IF($B$2="","",ISNUMBER(SEARCH($B$2,D68&amp;" "&amp;E68&amp;" "&amp;H68)))</f>
        <v/>
      </c>
    </row>
    <row r="69" customFormat="false" ht="15" hidden="false" customHeight="true" outlineLevel="0" collapsed="false">
      <c r="A69" s="225"/>
      <c r="B69" s="96"/>
      <c r="C69" s="96"/>
      <c r="D69" s="225" t="s">
        <v>317</v>
      </c>
      <c r="E69" s="96"/>
      <c r="F69" s="96"/>
      <c r="G69" s="96"/>
      <c r="H69" s="96"/>
      <c r="I69" s="96"/>
      <c r="J69" s="96"/>
      <c r="K69" s="96"/>
      <c r="L69" s="226" t="s">
        <v>253</v>
      </c>
      <c r="M69" s="0" t="str">
        <f aca="false">IF($B$2="","",ISNUMBER(SEARCH($B$2,D69&amp;" "&amp;E69&amp;" "&amp;H69)))</f>
        <v/>
      </c>
    </row>
    <row r="70" customFormat="false" ht="15" hidden="false" customHeight="true" outlineLevel="0" collapsed="false">
      <c r="A70" s="227"/>
      <c r="B70" s="228"/>
      <c r="C70" s="228"/>
      <c r="D70" s="227" t="s">
        <v>318</v>
      </c>
      <c r="E70" s="228"/>
      <c r="F70" s="228"/>
      <c r="G70" s="228"/>
      <c r="H70" s="228"/>
      <c r="I70" s="228"/>
      <c r="J70" s="228"/>
      <c r="K70" s="228"/>
      <c r="L70" s="229" t="s">
        <v>253</v>
      </c>
      <c r="M70" s="0" t="str">
        <f aca="false">IF($B$2="","",ISNUMBER(SEARCH($B$2,D70&amp;" "&amp;E70&amp;" "&amp;H70)))</f>
        <v/>
      </c>
    </row>
    <row r="71" customFormat="false" ht="15" hidden="false" customHeight="true" outlineLevel="0" collapsed="false">
      <c r="A71" s="225"/>
      <c r="B71" s="96"/>
      <c r="C71" s="96"/>
      <c r="D71" s="225" t="s">
        <v>319</v>
      </c>
      <c r="E71" s="96"/>
      <c r="F71" s="96"/>
      <c r="G71" s="96"/>
      <c r="H71" s="96"/>
      <c r="I71" s="96"/>
      <c r="J71" s="96"/>
      <c r="K71" s="96"/>
      <c r="L71" s="226" t="s">
        <v>253</v>
      </c>
      <c r="M71" s="0" t="str">
        <f aca="false">IF($B$2="","",ISNUMBER(SEARCH($B$2,D71&amp;" "&amp;E71&amp;" "&amp;H71)))</f>
        <v/>
      </c>
    </row>
    <row r="72" customFormat="false" ht="15" hidden="false" customHeight="true" outlineLevel="0" collapsed="false">
      <c r="A72" s="227"/>
      <c r="B72" s="228"/>
      <c r="C72" s="228"/>
      <c r="D72" s="227" t="s">
        <v>320</v>
      </c>
      <c r="E72" s="228"/>
      <c r="F72" s="228"/>
      <c r="G72" s="228"/>
      <c r="H72" s="228"/>
      <c r="I72" s="228"/>
      <c r="J72" s="228"/>
      <c r="K72" s="228"/>
      <c r="L72" s="229" t="s">
        <v>253</v>
      </c>
      <c r="M72" s="0" t="str">
        <f aca="false">IF($B$2="","",ISNUMBER(SEARCH($B$2,D72&amp;" "&amp;E72&amp;" "&amp;H72)))</f>
        <v/>
      </c>
    </row>
    <row r="73" customFormat="false" ht="15" hidden="false" customHeight="true" outlineLevel="0" collapsed="false">
      <c r="A73" s="225"/>
      <c r="B73" s="96"/>
      <c r="C73" s="96"/>
      <c r="D73" s="225" t="s">
        <v>321</v>
      </c>
      <c r="E73" s="96"/>
      <c r="F73" s="96"/>
      <c r="G73" s="96"/>
      <c r="H73" s="96"/>
      <c r="I73" s="96"/>
      <c r="J73" s="96"/>
      <c r="K73" s="96"/>
      <c r="L73" s="226" t="s">
        <v>253</v>
      </c>
      <c r="M73" s="0" t="str">
        <f aca="false">IF($B$2="","",ISNUMBER(SEARCH($B$2,D73&amp;" "&amp;E73&amp;" "&amp;H73)))</f>
        <v/>
      </c>
    </row>
    <row r="74" customFormat="false" ht="15" hidden="false" customHeight="true" outlineLevel="0" collapsed="false">
      <c r="A74" s="227"/>
      <c r="B74" s="228"/>
      <c r="C74" s="228"/>
      <c r="D74" s="227" t="s">
        <v>322</v>
      </c>
      <c r="E74" s="228"/>
      <c r="F74" s="228"/>
      <c r="G74" s="228"/>
      <c r="H74" s="228"/>
      <c r="I74" s="228"/>
      <c r="J74" s="228"/>
      <c r="K74" s="228"/>
      <c r="L74" s="229" t="s">
        <v>253</v>
      </c>
      <c r="M74" s="0" t="str">
        <f aca="false">IF($B$2="","",ISNUMBER(SEARCH($B$2,D74&amp;" "&amp;E74&amp;" "&amp;H74)))</f>
        <v/>
      </c>
    </row>
    <row r="75" customFormat="false" ht="15" hidden="false" customHeight="true" outlineLevel="0" collapsed="false">
      <c r="A75" s="225"/>
      <c r="B75" s="96"/>
      <c r="C75" s="96"/>
      <c r="D75" s="225" t="s">
        <v>323</v>
      </c>
      <c r="E75" s="96"/>
      <c r="F75" s="96"/>
      <c r="G75" s="96"/>
      <c r="H75" s="96"/>
      <c r="I75" s="96"/>
      <c r="J75" s="96"/>
      <c r="K75" s="96"/>
      <c r="L75" s="226" t="s">
        <v>253</v>
      </c>
      <c r="M75" s="0" t="str">
        <f aca="false">IF($B$2="","",ISNUMBER(SEARCH($B$2,D75&amp;" "&amp;E75&amp;" "&amp;H75)))</f>
        <v/>
      </c>
    </row>
    <row r="76" customFormat="false" ht="15" hidden="false" customHeight="true" outlineLevel="0" collapsed="false">
      <c r="A76" s="227"/>
      <c r="B76" s="228"/>
      <c r="C76" s="228"/>
      <c r="D76" s="227" t="s">
        <v>324</v>
      </c>
      <c r="E76" s="228"/>
      <c r="F76" s="228"/>
      <c r="G76" s="228"/>
      <c r="H76" s="228"/>
      <c r="I76" s="228"/>
      <c r="J76" s="228"/>
      <c r="K76" s="228"/>
      <c r="L76" s="229" t="s">
        <v>253</v>
      </c>
      <c r="M76" s="0" t="str">
        <f aca="false">IF($B$2="","",ISNUMBER(SEARCH($B$2,D76&amp;" "&amp;E76&amp;" "&amp;H76)))</f>
        <v/>
      </c>
    </row>
    <row r="77" customFormat="false" ht="15" hidden="false" customHeight="true" outlineLevel="0" collapsed="false">
      <c r="A77" s="225"/>
      <c r="B77" s="96"/>
      <c r="C77" s="96"/>
      <c r="D77" s="225" t="s">
        <v>325</v>
      </c>
      <c r="E77" s="96"/>
      <c r="F77" s="96"/>
      <c r="G77" s="96"/>
      <c r="H77" s="96"/>
      <c r="I77" s="96"/>
      <c r="J77" s="96"/>
      <c r="K77" s="96"/>
      <c r="L77" s="226" t="s">
        <v>253</v>
      </c>
      <c r="M77" s="0" t="str">
        <f aca="false">IF($B$2="","",ISNUMBER(SEARCH($B$2,D77&amp;" "&amp;E77&amp;" "&amp;H77)))</f>
        <v/>
      </c>
    </row>
    <row r="78" customFormat="false" ht="15" hidden="false" customHeight="true" outlineLevel="0" collapsed="false">
      <c r="A78" s="227"/>
      <c r="B78" s="228"/>
      <c r="C78" s="228"/>
      <c r="D78" s="227" t="s">
        <v>326</v>
      </c>
      <c r="E78" s="228"/>
      <c r="F78" s="228"/>
      <c r="G78" s="228"/>
      <c r="H78" s="228"/>
      <c r="I78" s="228"/>
      <c r="J78" s="228"/>
      <c r="K78" s="228"/>
      <c r="L78" s="229" t="s">
        <v>253</v>
      </c>
      <c r="M78" s="0" t="str">
        <f aca="false">IF($B$2="","",ISNUMBER(SEARCH($B$2,D78&amp;" "&amp;E78&amp;" "&amp;H78)))</f>
        <v/>
      </c>
    </row>
    <row r="79" customFormat="false" ht="15" hidden="false" customHeight="true" outlineLevel="0" collapsed="false">
      <c r="A79" s="225"/>
      <c r="B79" s="96"/>
      <c r="C79" s="96"/>
      <c r="D79" s="225" t="s">
        <v>327</v>
      </c>
      <c r="E79" s="96"/>
      <c r="F79" s="96"/>
      <c r="G79" s="96"/>
      <c r="H79" s="96"/>
      <c r="I79" s="96"/>
      <c r="J79" s="96"/>
      <c r="K79" s="96"/>
      <c r="L79" s="226" t="s">
        <v>253</v>
      </c>
      <c r="M79" s="0" t="str">
        <f aca="false">IF($B$2="","",ISNUMBER(SEARCH($B$2,D79&amp;" "&amp;E79&amp;" "&amp;H79)))</f>
        <v/>
      </c>
    </row>
    <row r="80" customFormat="false" ht="15" hidden="false" customHeight="true" outlineLevel="0" collapsed="false">
      <c r="A80" s="227"/>
      <c r="B80" s="228"/>
      <c r="C80" s="228"/>
      <c r="D80" s="227" t="s">
        <v>328</v>
      </c>
      <c r="E80" s="228"/>
      <c r="F80" s="228"/>
      <c r="G80" s="228"/>
      <c r="H80" s="228"/>
      <c r="I80" s="228"/>
      <c r="J80" s="228"/>
      <c r="K80" s="228"/>
      <c r="L80" s="229" t="s">
        <v>253</v>
      </c>
      <c r="M80" s="0" t="str">
        <f aca="false">IF($B$2="","",ISNUMBER(SEARCH($B$2,D80&amp;" "&amp;E80&amp;" "&amp;H80)))</f>
        <v/>
      </c>
    </row>
    <row r="81" customFormat="false" ht="15" hidden="false" customHeight="true" outlineLevel="0" collapsed="false">
      <c r="A81" s="225"/>
      <c r="B81" s="96"/>
      <c r="C81" s="96"/>
      <c r="D81" s="225" t="s">
        <v>329</v>
      </c>
      <c r="E81" s="96"/>
      <c r="F81" s="96"/>
      <c r="G81" s="96"/>
      <c r="H81" s="96"/>
      <c r="I81" s="96"/>
      <c r="J81" s="96"/>
      <c r="K81" s="96"/>
      <c r="L81" s="226" t="s">
        <v>253</v>
      </c>
      <c r="M81" s="0" t="str">
        <f aca="false">IF($B$2="","",ISNUMBER(SEARCH($B$2,D81&amp;" "&amp;E81&amp;" "&amp;H81)))</f>
        <v/>
      </c>
    </row>
    <row r="82" customFormat="false" ht="15" hidden="false" customHeight="true" outlineLevel="0" collapsed="false">
      <c r="A82" s="227"/>
      <c r="B82" s="228"/>
      <c r="C82" s="228"/>
      <c r="D82" s="227" t="s">
        <v>330</v>
      </c>
      <c r="E82" s="228"/>
      <c r="F82" s="228"/>
      <c r="G82" s="228"/>
      <c r="H82" s="228"/>
      <c r="I82" s="228"/>
      <c r="J82" s="228"/>
      <c r="K82" s="228"/>
      <c r="L82" s="229" t="s">
        <v>253</v>
      </c>
      <c r="M82" s="0" t="str">
        <f aca="false">IF($B$2="","",ISNUMBER(SEARCH($B$2,D82&amp;" "&amp;E82&amp;" "&amp;H82)))</f>
        <v/>
      </c>
    </row>
    <row r="83" customFormat="false" ht="15" hidden="false" customHeight="true" outlineLevel="0" collapsed="false">
      <c r="A83" s="225"/>
      <c r="B83" s="96"/>
      <c r="C83" s="96"/>
      <c r="D83" s="225" t="s">
        <v>331</v>
      </c>
      <c r="E83" s="96"/>
      <c r="F83" s="96"/>
      <c r="G83" s="96"/>
      <c r="H83" s="96"/>
      <c r="I83" s="96"/>
      <c r="J83" s="96"/>
      <c r="K83" s="96"/>
      <c r="L83" s="226" t="s">
        <v>253</v>
      </c>
      <c r="M83" s="0" t="str">
        <f aca="false">IF($B$2="","",ISNUMBER(SEARCH($B$2,D83&amp;" "&amp;E83&amp;" "&amp;H83)))</f>
        <v/>
      </c>
    </row>
    <row r="84" customFormat="false" ht="15" hidden="false" customHeight="true" outlineLevel="0" collapsed="false">
      <c r="A84" s="227"/>
      <c r="B84" s="228"/>
      <c r="C84" s="228"/>
      <c r="D84" s="227" t="s">
        <v>332</v>
      </c>
      <c r="E84" s="228"/>
      <c r="F84" s="228"/>
      <c r="G84" s="228"/>
      <c r="H84" s="228"/>
      <c r="I84" s="228"/>
      <c r="J84" s="228"/>
      <c r="K84" s="228"/>
      <c r="L84" s="229" t="s">
        <v>253</v>
      </c>
      <c r="M84" s="0" t="str">
        <f aca="false">IF($B$2="","",ISNUMBER(SEARCH($B$2,D84&amp;" "&amp;E84&amp;" "&amp;H84)))</f>
        <v/>
      </c>
    </row>
    <row r="85" customFormat="false" ht="15" hidden="false" customHeight="true" outlineLevel="0" collapsed="false">
      <c r="A85" s="225"/>
      <c r="B85" s="96"/>
      <c r="C85" s="96"/>
      <c r="D85" s="225" t="s">
        <v>333</v>
      </c>
      <c r="E85" s="96"/>
      <c r="F85" s="96"/>
      <c r="G85" s="96"/>
      <c r="H85" s="96"/>
      <c r="I85" s="96"/>
      <c r="J85" s="96"/>
      <c r="K85" s="96"/>
      <c r="L85" s="226" t="s">
        <v>253</v>
      </c>
      <c r="M85" s="0" t="str">
        <f aca="false">IF($B$2="","",ISNUMBER(SEARCH($B$2,D85&amp;" "&amp;E85&amp;" "&amp;H85)))</f>
        <v/>
      </c>
    </row>
    <row r="86" customFormat="false" ht="15" hidden="false" customHeight="true" outlineLevel="0" collapsed="false">
      <c r="A86" s="227"/>
      <c r="B86" s="228"/>
      <c r="C86" s="228"/>
      <c r="D86" s="227" t="s">
        <v>334</v>
      </c>
      <c r="E86" s="228"/>
      <c r="F86" s="228"/>
      <c r="G86" s="228"/>
      <c r="H86" s="228"/>
      <c r="I86" s="228"/>
      <c r="J86" s="228"/>
      <c r="K86" s="228"/>
      <c r="L86" s="229" t="s">
        <v>253</v>
      </c>
      <c r="M86" s="0" t="str">
        <f aca="false">IF($B$2="","",ISNUMBER(SEARCH($B$2,D86&amp;" "&amp;E86&amp;" "&amp;H86)))</f>
        <v/>
      </c>
    </row>
    <row r="87" customFormat="false" ht="15" hidden="false" customHeight="true" outlineLevel="0" collapsed="false">
      <c r="A87" s="225"/>
      <c r="B87" s="96"/>
      <c r="C87" s="96"/>
      <c r="D87" s="225" t="s">
        <v>335</v>
      </c>
      <c r="E87" s="96"/>
      <c r="F87" s="96"/>
      <c r="G87" s="96"/>
      <c r="H87" s="96"/>
      <c r="I87" s="96"/>
      <c r="J87" s="96"/>
      <c r="K87" s="96"/>
      <c r="L87" s="226" t="s">
        <v>253</v>
      </c>
      <c r="M87" s="0" t="str">
        <f aca="false">IF($B$2="","",ISNUMBER(SEARCH($B$2,D87&amp;" "&amp;E87&amp;" "&amp;H87)))</f>
        <v/>
      </c>
    </row>
    <row r="88" customFormat="false" ht="15" hidden="false" customHeight="true" outlineLevel="0" collapsed="false">
      <c r="A88" s="227"/>
      <c r="B88" s="228"/>
      <c r="C88" s="228"/>
      <c r="D88" s="227" t="s">
        <v>336</v>
      </c>
      <c r="E88" s="228"/>
      <c r="F88" s="228"/>
      <c r="G88" s="228"/>
      <c r="H88" s="228"/>
      <c r="I88" s="228"/>
      <c r="J88" s="228"/>
      <c r="K88" s="228"/>
      <c r="L88" s="229" t="s">
        <v>253</v>
      </c>
      <c r="M88" s="0" t="str">
        <f aca="false">IF($B$2="","",ISNUMBER(SEARCH($B$2,D88&amp;" "&amp;E88&amp;" "&amp;H88)))</f>
        <v/>
      </c>
    </row>
    <row r="89" customFormat="false" ht="15" hidden="false" customHeight="true" outlineLevel="0" collapsed="false">
      <c r="A89" s="225"/>
      <c r="B89" s="96"/>
      <c r="C89" s="96"/>
      <c r="D89" s="225" t="s">
        <v>337</v>
      </c>
      <c r="E89" s="96"/>
      <c r="F89" s="96"/>
      <c r="G89" s="96"/>
      <c r="H89" s="96"/>
      <c r="I89" s="96"/>
      <c r="J89" s="96"/>
      <c r="K89" s="96"/>
      <c r="L89" s="226" t="s">
        <v>253</v>
      </c>
      <c r="M89" s="0" t="str">
        <f aca="false">IF($B$2="","",ISNUMBER(SEARCH($B$2,D89&amp;" "&amp;E89&amp;" "&amp;H89)))</f>
        <v/>
      </c>
    </row>
    <row r="90" customFormat="false" ht="15" hidden="false" customHeight="true" outlineLevel="0" collapsed="false">
      <c r="A90" s="227"/>
      <c r="B90" s="228"/>
      <c r="C90" s="228"/>
      <c r="D90" s="227" t="s">
        <v>338</v>
      </c>
      <c r="E90" s="228"/>
      <c r="F90" s="228"/>
      <c r="G90" s="228"/>
      <c r="H90" s="228"/>
      <c r="I90" s="228"/>
      <c r="J90" s="228"/>
      <c r="K90" s="228"/>
      <c r="L90" s="229" t="s">
        <v>253</v>
      </c>
      <c r="M90" s="0" t="str">
        <f aca="false">IF($B$2="","",ISNUMBER(SEARCH($B$2,D90&amp;" "&amp;E90&amp;" "&amp;H90)))</f>
        <v/>
      </c>
    </row>
    <row r="91" customFormat="false" ht="15" hidden="false" customHeight="true" outlineLevel="0" collapsed="false">
      <c r="A91" s="225"/>
      <c r="B91" s="96"/>
      <c r="C91" s="96"/>
      <c r="D91" s="225" t="s">
        <v>339</v>
      </c>
      <c r="E91" s="96"/>
      <c r="F91" s="96"/>
      <c r="G91" s="96"/>
      <c r="H91" s="96"/>
      <c r="I91" s="96"/>
      <c r="J91" s="96"/>
      <c r="K91" s="96"/>
      <c r="L91" s="226" t="s">
        <v>253</v>
      </c>
      <c r="M91" s="0" t="str">
        <f aca="false">IF($B$2="","",ISNUMBER(SEARCH($B$2,D91&amp;" "&amp;E91&amp;" "&amp;H91)))</f>
        <v/>
      </c>
    </row>
    <row r="92" customFormat="false" ht="15" hidden="false" customHeight="true" outlineLevel="0" collapsed="false">
      <c r="A92" s="227"/>
      <c r="B92" s="228"/>
      <c r="C92" s="228"/>
      <c r="D92" s="227" t="s">
        <v>340</v>
      </c>
      <c r="E92" s="228"/>
      <c r="F92" s="228"/>
      <c r="G92" s="228"/>
      <c r="H92" s="228"/>
      <c r="I92" s="228"/>
      <c r="J92" s="228"/>
      <c r="K92" s="228"/>
      <c r="L92" s="229" t="s">
        <v>253</v>
      </c>
      <c r="M92" s="0" t="str">
        <f aca="false">IF($B$2="","",ISNUMBER(SEARCH($B$2,D92&amp;" "&amp;E92&amp;" "&amp;H92)))</f>
        <v/>
      </c>
    </row>
    <row r="93" customFormat="false" ht="15" hidden="false" customHeight="true" outlineLevel="0" collapsed="false">
      <c r="A93" s="225"/>
      <c r="B93" s="96"/>
      <c r="C93" s="96"/>
      <c r="D93" s="225" t="s">
        <v>341</v>
      </c>
      <c r="E93" s="96"/>
      <c r="F93" s="96"/>
      <c r="G93" s="96"/>
      <c r="H93" s="96"/>
      <c r="I93" s="96"/>
      <c r="J93" s="96"/>
      <c r="K93" s="96"/>
      <c r="L93" s="226" t="s">
        <v>253</v>
      </c>
      <c r="M93" s="0" t="str">
        <f aca="false">IF($B$2="","",ISNUMBER(SEARCH($B$2,D93&amp;" "&amp;E93&amp;" "&amp;H93)))</f>
        <v/>
      </c>
    </row>
    <row r="94" customFormat="false" ht="15" hidden="false" customHeight="true" outlineLevel="0" collapsed="false">
      <c r="A94" s="227"/>
      <c r="B94" s="228"/>
      <c r="C94" s="228"/>
      <c r="D94" s="227" t="s">
        <v>342</v>
      </c>
      <c r="E94" s="228"/>
      <c r="F94" s="228"/>
      <c r="G94" s="228"/>
      <c r="H94" s="228"/>
      <c r="I94" s="228"/>
      <c r="J94" s="228"/>
      <c r="K94" s="228"/>
      <c r="L94" s="229" t="s">
        <v>253</v>
      </c>
      <c r="M94" s="0" t="str">
        <f aca="false">IF($B$2="","",ISNUMBER(SEARCH($B$2,D94&amp;" "&amp;E94&amp;" "&amp;H94)))</f>
        <v/>
      </c>
    </row>
    <row r="95" customFormat="false" ht="15" hidden="false" customHeight="true" outlineLevel="0" collapsed="false">
      <c r="A95" s="225"/>
      <c r="B95" s="96"/>
      <c r="C95" s="96"/>
      <c r="D95" s="225" t="s">
        <v>343</v>
      </c>
      <c r="E95" s="96"/>
      <c r="F95" s="96"/>
      <c r="G95" s="96"/>
      <c r="H95" s="96"/>
      <c r="I95" s="96"/>
      <c r="J95" s="96"/>
      <c r="K95" s="96"/>
      <c r="L95" s="226" t="s">
        <v>253</v>
      </c>
      <c r="M95" s="0" t="str">
        <f aca="false">IF($B$2="","",ISNUMBER(SEARCH($B$2,D95&amp;" "&amp;E95&amp;" "&amp;H95)))</f>
        <v/>
      </c>
    </row>
    <row r="96" customFormat="false" ht="15" hidden="false" customHeight="true" outlineLevel="0" collapsed="false">
      <c r="A96" s="227"/>
      <c r="B96" s="228"/>
      <c r="C96" s="228"/>
      <c r="D96" s="227" t="s">
        <v>344</v>
      </c>
      <c r="E96" s="228"/>
      <c r="F96" s="228"/>
      <c r="G96" s="228"/>
      <c r="H96" s="228"/>
      <c r="I96" s="228"/>
      <c r="J96" s="228"/>
      <c r="K96" s="228"/>
      <c r="L96" s="229" t="s">
        <v>253</v>
      </c>
      <c r="M96" s="0" t="str">
        <f aca="false">IF($B$2="","",ISNUMBER(SEARCH($B$2,D96&amp;" "&amp;E96&amp;" "&amp;H96)))</f>
        <v/>
      </c>
    </row>
    <row r="97" customFormat="false" ht="15" hidden="false" customHeight="true" outlineLevel="0" collapsed="false">
      <c r="A97" s="225"/>
      <c r="B97" s="96"/>
      <c r="C97" s="96"/>
      <c r="D97" s="225" t="s">
        <v>345</v>
      </c>
      <c r="E97" s="96"/>
      <c r="F97" s="96"/>
      <c r="G97" s="96"/>
      <c r="H97" s="96"/>
      <c r="I97" s="96"/>
      <c r="J97" s="96"/>
      <c r="K97" s="96"/>
      <c r="L97" s="226" t="s">
        <v>253</v>
      </c>
      <c r="M97" s="0" t="str">
        <f aca="false">IF($B$2="","",ISNUMBER(SEARCH($B$2,D97&amp;" "&amp;E97&amp;" "&amp;H97)))</f>
        <v/>
      </c>
    </row>
    <row r="98" customFormat="false" ht="15" hidden="false" customHeight="true" outlineLevel="0" collapsed="false">
      <c r="A98" s="227"/>
      <c r="B98" s="228"/>
      <c r="C98" s="228"/>
      <c r="D98" s="227" t="s">
        <v>346</v>
      </c>
      <c r="E98" s="228"/>
      <c r="F98" s="228"/>
      <c r="G98" s="228"/>
      <c r="H98" s="228"/>
      <c r="I98" s="228"/>
      <c r="J98" s="228"/>
      <c r="K98" s="228"/>
      <c r="L98" s="229" t="s">
        <v>253</v>
      </c>
      <c r="M98" s="0" t="str">
        <f aca="false">IF($B$2="","",ISNUMBER(SEARCH($B$2,D98&amp;" "&amp;E98&amp;" "&amp;H98)))</f>
        <v/>
      </c>
    </row>
    <row r="99" customFormat="false" ht="15" hidden="false" customHeight="true" outlineLevel="0" collapsed="false">
      <c r="A99" s="225"/>
      <c r="B99" s="96"/>
      <c r="C99" s="96"/>
      <c r="D99" s="225" t="s">
        <v>347</v>
      </c>
      <c r="E99" s="96"/>
      <c r="F99" s="96"/>
      <c r="G99" s="96"/>
      <c r="H99" s="96"/>
      <c r="I99" s="96"/>
      <c r="J99" s="96"/>
      <c r="K99" s="96"/>
      <c r="L99" s="226" t="s">
        <v>253</v>
      </c>
      <c r="M99" s="0" t="str">
        <f aca="false">IF($B$2="","",ISNUMBER(SEARCH($B$2,D99&amp;" "&amp;E99&amp;" "&amp;H99)))</f>
        <v/>
      </c>
    </row>
    <row r="100" customFormat="false" ht="15" hidden="false" customHeight="true" outlineLevel="0" collapsed="false">
      <c r="A100" s="227"/>
      <c r="B100" s="228"/>
      <c r="C100" s="228"/>
      <c r="D100" s="227" t="s">
        <v>348</v>
      </c>
      <c r="E100" s="228"/>
      <c r="F100" s="228"/>
      <c r="G100" s="228"/>
      <c r="H100" s="228"/>
      <c r="I100" s="228"/>
      <c r="J100" s="228"/>
      <c r="K100" s="228"/>
      <c r="L100" s="229" t="s">
        <v>253</v>
      </c>
      <c r="M100" s="0" t="str">
        <f aca="false">IF($B$2="","",ISNUMBER(SEARCH($B$2,D100&amp;" "&amp;E100&amp;" "&amp;H100)))</f>
        <v/>
      </c>
    </row>
    <row r="101" customFormat="false" ht="15" hidden="false" customHeight="true" outlineLevel="0" collapsed="false">
      <c r="A101" s="225"/>
      <c r="B101" s="96"/>
      <c r="C101" s="96"/>
      <c r="D101" s="225" t="s">
        <v>349</v>
      </c>
      <c r="E101" s="96"/>
      <c r="F101" s="96"/>
      <c r="G101" s="96"/>
      <c r="H101" s="96"/>
      <c r="I101" s="96"/>
      <c r="J101" s="96"/>
      <c r="K101" s="96"/>
      <c r="L101" s="226" t="s">
        <v>253</v>
      </c>
      <c r="M101" s="0" t="str">
        <f aca="false">IF($B$2="","",ISNUMBER(SEARCH($B$2,D101&amp;" "&amp;E101&amp;" "&amp;H101)))</f>
        <v/>
      </c>
    </row>
    <row r="102" customFormat="false" ht="15" hidden="false" customHeight="true" outlineLevel="0" collapsed="false">
      <c r="A102" s="227"/>
      <c r="B102" s="228"/>
      <c r="C102" s="228"/>
      <c r="D102" s="227" t="s">
        <v>350</v>
      </c>
      <c r="E102" s="228"/>
      <c r="F102" s="228"/>
      <c r="G102" s="228"/>
      <c r="H102" s="228"/>
      <c r="I102" s="228"/>
      <c r="J102" s="228"/>
      <c r="K102" s="228"/>
      <c r="L102" s="229" t="s">
        <v>253</v>
      </c>
      <c r="M102" s="0" t="str">
        <f aca="false">IF($B$2="","",ISNUMBER(SEARCH($B$2,D102&amp;" "&amp;E102&amp;" "&amp;H102)))</f>
        <v/>
      </c>
    </row>
    <row r="103" customFormat="false" ht="15" hidden="false" customHeight="true" outlineLevel="0" collapsed="false">
      <c r="A103" s="225"/>
      <c r="B103" s="96"/>
      <c r="C103" s="96"/>
      <c r="D103" s="225" t="s">
        <v>351</v>
      </c>
      <c r="E103" s="96"/>
      <c r="F103" s="96"/>
      <c r="G103" s="96"/>
      <c r="H103" s="96"/>
      <c r="I103" s="96"/>
      <c r="J103" s="96"/>
      <c r="K103" s="96"/>
      <c r="L103" s="226" t="s">
        <v>253</v>
      </c>
      <c r="M103" s="0" t="str">
        <f aca="false">IF($B$2="","",ISNUMBER(SEARCH($B$2,D103&amp;" "&amp;E103&amp;" "&amp;H103)))</f>
        <v/>
      </c>
    </row>
    <row r="104" customFormat="false" ht="15" hidden="false" customHeight="true" outlineLevel="0" collapsed="false">
      <c r="A104" s="227"/>
      <c r="B104" s="228"/>
      <c r="C104" s="228"/>
      <c r="D104" s="227" t="s">
        <v>352</v>
      </c>
      <c r="E104" s="228"/>
      <c r="F104" s="228"/>
      <c r="G104" s="228"/>
      <c r="H104" s="228"/>
      <c r="I104" s="228"/>
      <c r="J104" s="228"/>
      <c r="K104" s="228"/>
      <c r="L104" s="229" t="s">
        <v>253</v>
      </c>
      <c r="M104" s="0" t="str">
        <f aca="false">IF($B$2="","",ISNUMBER(SEARCH($B$2,D104&amp;" "&amp;E104&amp;" "&amp;H104)))</f>
        <v/>
      </c>
    </row>
    <row r="105" customFormat="false" ht="15" hidden="false" customHeight="true" outlineLevel="0" collapsed="false">
      <c r="A105" s="225"/>
      <c r="B105" s="96"/>
      <c r="C105" s="96"/>
      <c r="D105" s="225" t="s">
        <v>353</v>
      </c>
      <c r="E105" s="96"/>
      <c r="F105" s="96"/>
      <c r="G105" s="96"/>
      <c r="H105" s="96"/>
      <c r="I105" s="96"/>
      <c r="J105" s="96"/>
      <c r="K105" s="96"/>
      <c r="L105" s="226" t="s">
        <v>253</v>
      </c>
      <c r="M105" s="0" t="str">
        <f aca="false">IF($B$2="","",ISNUMBER(SEARCH($B$2,D105&amp;" "&amp;E105&amp;" "&amp;H105)))</f>
        <v/>
      </c>
    </row>
    <row r="106" customFormat="false" ht="15" hidden="false" customHeight="true" outlineLevel="0" collapsed="false">
      <c r="A106" s="227"/>
      <c r="B106" s="228"/>
      <c r="C106" s="228"/>
      <c r="D106" s="227" t="s">
        <v>354</v>
      </c>
      <c r="E106" s="228"/>
      <c r="F106" s="228"/>
      <c r="G106" s="228"/>
      <c r="H106" s="228"/>
      <c r="I106" s="228"/>
      <c r="J106" s="228"/>
      <c r="K106" s="228"/>
      <c r="L106" s="229" t="s">
        <v>253</v>
      </c>
      <c r="M106" s="0" t="str">
        <f aca="false">IF($B$2="","",ISNUMBER(SEARCH($B$2,D106&amp;" "&amp;E106&amp;" "&amp;H106)))</f>
        <v/>
      </c>
    </row>
    <row r="107" customFormat="false" ht="15" hidden="false" customHeight="true" outlineLevel="0" collapsed="false">
      <c r="A107" s="225"/>
      <c r="B107" s="96"/>
      <c r="C107" s="96"/>
      <c r="D107" s="225" t="s">
        <v>355</v>
      </c>
      <c r="E107" s="96"/>
      <c r="F107" s="96"/>
      <c r="G107" s="96"/>
      <c r="H107" s="96"/>
      <c r="I107" s="96"/>
      <c r="J107" s="96"/>
      <c r="K107" s="96"/>
      <c r="L107" s="226" t="s">
        <v>253</v>
      </c>
      <c r="M107" s="0" t="str">
        <f aca="false">IF($B$2="","",ISNUMBER(SEARCH($B$2,D107&amp;" "&amp;E107&amp;" "&amp;H107)))</f>
        <v/>
      </c>
    </row>
    <row r="108" customFormat="false" ht="15" hidden="false" customHeight="true" outlineLevel="0" collapsed="false">
      <c r="A108" s="227"/>
      <c r="B108" s="228"/>
      <c r="C108" s="228"/>
      <c r="D108" s="227" t="s">
        <v>356</v>
      </c>
      <c r="E108" s="228"/>
      <c r="F108" s="228"/>
      <c r="G108" s="228"/>
      <c r="H108" s="228"/>
      <c r="I108" s="228"/>
      <c r="J108" s="228"/>
      <c r="K108" s="228"/>
      <c r="L108" s="229" t="s">
        <v>253</v>
      </c>
      <c r="M108" s="0" t="str">
        <f aca="false">IF($B$2="","",ISNUMBER(SEARCH($B$2,D108&amp;" "&amp;E108&amp;" "&amp;H108)))</f>
        <v/>
      </c>
    </row>
    <row r="109" customFormat="false" ht="15" hidden="false" customHeight="true" outlineLevel="0" collapsed="false">
      <c r="A109" s="225"/>
      <c r="B109" s="96"/>
      <c r="C109" s="96"/>
      <c r="D109" s="225" t="s">
        <v>357</v>
      </c>
      <c r="E109" s="96"/>
      <c r="F109" s="96"/>
      <c r="G109" s="96"/>
      <c r="H109" s="96"/>
      <c r="I109" s="96"/>
      <c r="J109" s="96"/>
      <c r="K109" s="96"/>
      <c r="L109" s="226" t="s">
        <v>253</v>
      </c>
      <c r="M109" s="0" t="str">
        <f aca="false">IF($B$2="","",ISNUMBER(SEARCH($B$2,D109&amp;" "&amp;E109&amp;" "&amp;H109)))</f>
        <v/>
      </c>
    </row>
    <row r="110" customFormat="false" ht="15" hidden="false" customHeight="true" outlineLevel="0" collapsed="false">
      <c r="A110" s="227"/>
      <c r="B110" s="228"/>
      <c r="C110" s="228"/>
      <c r="D110" s="227" t="s">
        <v>358</v>
      </c>
      <c r="E110" s="228"/>
      <c r="F110" s="228"/>
      <c r="G110" s="228"/>
      <c r="H110" s="228"/>
      <c r="I110" s="228"/>
      <c r="J110" s="228"/>
      <c r="K110" s="228"/>
      <c r="L110" s="229" t="s">
        <v>253</v>
      </c>
      <c r="M110" s="0" t="str">
        <f aca="false">IF($B$2="","",ISNUMBER(SEARCH($B$2,D110&amp;" "&amp;E110&amp;" "&amp;H110)))</f>
        <v/>
      </c>
    </row>
    <row r="111" customFormat="false" ht="15" hidden="false" customHeight="true" outlineLevel="0" collapsed="false">
      <c r="A111" s="225"/>
      <c r="B111" s="96"/>
      <c r="C111" s="96"/>
      <c r="D111" s="225" t="s">
        <v>359</v>
      </c>
      <c r="E111" s="96"/>
      <c r="F111" s="96"/>
      <c r="G111" s="96"/>
      <c r="H111" s="96"/>
      <c r="I111" s="96"/>
      <c r="J111" s="96"/>
      <c r="K111" s="96"/>
      <c r="L111" s="226" t="s">
        <v>253</v>
      </c>
      <c r="M111" s="0" t="str">
        <f aca="false">IF($B$2="","",ISNUMBER(SEARCH($B$2,D111&amp;" "&amp;E111&amp;" "&amp;H111)))</f>
        <v/>
      </c>
    </row>
    <row r="112" customFormat="false" ht="15" hidden="false" customHeight="true" outlineLevel="0" collapsed="false">
      <c r="A112" s="227"/>
      <c r="B112" s="228"/>
      <c r="C112" s="228"/>
      <c r="D112" s="227" t="s">
        <v>360</v>
      </c>
      <c r="E112" s="228"/>
      <c r="F112" s="228"/>
      <c r="G112" s="228"/>
      <c r="H112" s="228"/>
      <c r="I112" s="228"/>
      <c r="J112" s="228"/>
      <c r="K112" s="228"/>
      <c r="L112" s="229" t="s">
        <v>253</v>
      </c>
      <c r="M112" s="0" t="str">
        <f aca="false">IF($B$2="","",ISNUMBER(SEARCH($B$2,D112&amp;" "&amp;E112&amp;" "&amp;H112)))</f>
        <v/>
      </c>
    </row>
    <row r="113" customFormat="false" ht="15" hidden="false" customHeight="true" outlineLevel="0" collapsed="false">
      <c r="A113" s="225"/>
      <c r="B113" s="96"/>
      <c r="C113" s="96"/>
      <c r="D113" s="225" t="s">
        <v>361</v>
      </c>
      <c r="E113" s="96"/>
      <c r="F113" s="96"/>
      <c r="G113" s="96"/>
      <c r="H113" s="96"/>
      <c r="I113" s="96"/>
      <c r="J113" s="96"/>
      <c r="K113" s="96"/>
      <c r="L113" s="226" t="s">
        <v>253</v>
      </c>
      <c r="M113" s="0" t="str">
        <f aca="false">IF($B$2="","",ISNUMBER(SEARCH($B$2,D113&amp;" "&amp;E113&amp;" "&amp;H113)))</f>
        <v/>
      </c>
    </row>
    <row r="114" customFormat="false" ht="15" hidden="false" customHeight="true" outlineLevel="0" collapsed="false">
      <c r="A114" s="227"/>
      <c r="B114" s="228"/>
      <c r="C114" s="228"/>
      <c r="D114" s="227" t="s">
        <v>362</v>
      </c>
      <c r="E114" s="228"/>
      <c r="F114" s="228"/>
      <c r="G114" s="228"/>
      <c r="H114" s="228"/>
      <c r="I114" s="228"/>
      <c r="J114" s="228"/>
      <c r="K114" s="228"/>
      <c r="L114" s="229" t="s">
        <v>253</v>
      </c>
      <c r="M114" s="0" t="str">
        <f aca="false">IF($B$2="","",ISNUMBER(SEARCH($B$2,D114&amp;" "&amp;E114&amp;" "&amp;H114)))</f>
        <v/>
      </c>
    </row>
    <row r="115" customFormat="false" ht="15" hidden="false" customHeight="true" outlineLevel="0" collapsed="false">
      <c r="A115" s="225"/>
      <c r="B115" s="96"/>
      <c r="C115" s="96"/>
      <c r="D115" s="225" t="s">
        <v>363</v>
      </c>
      <c r="E115" s="96"/>
      <c r="F115" s="96"/>
      <c r="G115" s="96"/>
      <c r="H115" s="96"/>
      <c r="I115" s="96"/>
      <c r="J115" s="96"/>
      <c r="K115" s="96"/>
      <c r="L115" s="226" t="s">
        <v>253</v>
      </c>
      <c r="M115" s="0" t="str">
        <f aca="false">IF($B$2="","",ISNUMBER(SEARCH($B$2,D115&amp;" "&amp;E115&amp;" "&amp;H115)))</f>
        <v/>
      </c>
    </row>
    <row r="116" customFormat="false" ht="15" hidden="false" customHeight="true" outlineLevel="0" collapsed="false">
      <c r="A116" s="227"/>
      <c r="B116" s="228"/>
      <c r="C116" s="228"/>
      <c r="D116" s="227" t="s">
        <v>364</v>
      </c>
      <c r="E116" s="228"/>
      <c r="F116" s="228"/>
      <c r="G116" s="228"/>
      <c r="H116" s="228"/>
      <c r="I116" s="228"/>
      <c r="J116" s="228"/>
      <c r="K116" s="228"/>
      <c r="L116" s="229" t="s">
        <v>253</v>
      </c>
      <c r="M116" s="0" t="str">
        <f aca="false">IF($B$2="","",ISNUMBER(SEARCH($B$2,D116&amp;" "&amp;E116&amp;" "&amp;H116)))</f>
        <v/>
      </c>
    </row>
    <row r="117" customFormat="false" ht="15" hidden="false" customHeight="true" outlineLevel="0" collapsed="false">
      <c r="A117" s="225"/>
      <c r="B117" s="96"/>
      <c r="C117" s="96"/>
      <c r="D117" s="225" t="s">
        <v>365</v>
      </c>
      <c r="E117" s="96"/>
      <c r="F117" s="96"/>
      <c r="G117" s="96"/>
      <c r="H117" s="96"/>
      <c r="I117" s="96"/>
      <c r="J117" s="96"/>
      <c r="K117" s="96"/>
      <c r="L117" s="226" t="s">
        <v>253</v>
      </c>
      <c r="M117" s="0" t="str">
        <f aca="false">IF($B$2="","",ISNUMBER(SEARCH($B$2,D117&amp;" "&amp;E117&amp;" "&amp;H117)))</f>
        <v/>
      </c>
    </row>
    <row r="118" customFormat="false" ht="15" hidden="false" customHeight="true" outlineLevel="0" collapsed="false">
      <c r="A118" s="227"/>
      <c r="B118" s="228"/>
      <c r="C118" s="228"/>
      <c r="D118" s="227" t="s">
        <v>366</v>
      </c>
      <c r="E118" s="228"/>
      <c r="F118" s="228"/>
      <c r="G118" s="228"/>
      <c r="H118" s="228"/>
      <c r="I118" s="228"/>
      <c r="J118" s="228"/>
      <c r="K118" s="228"/>
      <c r="L118" s="229" t="s">
        <v>253</v>
      </c>
      <c r="M118" s="0" t="str">
        <f aca="false">IF($B$2="","",ISNUMBER(SEARCH($B$2,D118&amp;" "&amp;E118&amp;" "&amp;H118)))</f>
        <v/>
      </c>
    </row>
    <row r="119" customFormat="false" ht="15" hidden="false" customHeight="true" outlineLevel="0" collapsed="false">
      <c r="A119" s="225"/>
      <c r="B119" s="96"/>
      <c r="C119" s="96"/>
      <c r="D119" s="225" t="s">
        <v>367</v>
      </c>
      <c r="E119" s="96"/>
      <c r="F119" s="96"/>
      <c r="G119" s="96"/>
      <c r="H119" s="96"/>
      <c r="I119" s="96"/>
      <c r="J119" s="96"/>
      <c r="K119" s="96"/>
      <c r="L119" s="226" t="s">
        <v>253</v>
      </c>
      <c r="M119" s="0" t="str">
        <f aca="false">IF($B$2="","",ISNUMBER(SEARCH($B$2,D119&amp;" "&amp;E119&amp;" "&amp;H119)))</f>
        <v/>
      </c>
    </row>
    <row r="120" customFormat="false" ht="15" hidden="false" customHeight="true" outlineLevel="0" collapsed="false">
      <c r="A120" s="227"/>
      <c r="B120" s="228"/>
      <c r="C120" s="228"/>
      <c r="D120" s="227" t="s">
        <v>368</v>
      </c>
      <c r="E120" s="228"/>
      <c r="F120" s="228"/>
      <c r="G120" s="228"/>
      <c r="H120" s="228"/>
      <c r="I120" s="228"/>
      <c r="J120" s="228"/>
      <c r="K120" s="228"/>
      <c r="L120" s="229" t="s">
        <v>253</v>
      </c>
      <c r="M120" s="0" t="str">
        <f aca="false">IF($B$2="","",ISNUMBER(SEARCH($B$2,D120&amp;" "&amp;E120&amp;" "&amp;H120)))</f>
        <v/>
      </c>
    </row>
    <row r="121" customFormat="false" ht="15" hidden="false" customHeight="true" outlineLevel="0" collapsed="false">
      <c r="A121" s="225"/>
      <c r="B121" s="96"/>
      <c r="C121" s="96"/>
      <c r="D121" s="225" t="s">
        <v>369</v>
      </c>
      <c r="E121" s="96"/>
      <c r="F121" s="96"/>
      <c r="G121" s="96"/>
      <c r="H121" s="96"/>
      <c r="I121" s="96"/>
      <c r="J121" s="96"/>
      <c r="K121" s="96"/>
      <c r="L121" s="226" t="s">
        <v>253</v>
      </c>
      <c r="M121" s="0" t="str">
        <f aca="false">IF($B$2="","",ISNUMBER(SEARCH($B$2,D121&amp;" "&amp;E121&amp;" "&amp;H121)))</f>
        <v/>
      </c>
    </row>
    <row r="122" customFormat="false" ht="15" hidden="false" customHeight="true" outlineLevel="0" collapsed="false">
      <c r="A122" s="227"/>
      <c r="B122" s="228"/>
      <c r="C122" s="228"/>
      <c r="D122" s="227" t="s">
        <v>370</v>
      </c>
      <c r="E122" s="228"/>
      <c r="F122" s="228"/>
      <c r="G122" s="228"/>
      <c r="H122" s="228"/>
      <c r="I122" s="228"/>
      <c r="J122" s="228"/>
      <c r="K122" s="228"/>
      <c r="L122" s="229" t="s">
        <v>253</v>
      </c>
      <c r="M122" s="0" t="str">
        <f aca="false">IF($B$2="","",ISNUMBER(SEARCH($B$2,D122&amp;" "&amp;E122&amp;" "&amp;H122)))</f>
        <v/>
      </c>
    </row>
    <row r="123" customFormat="false" ht="15" hidden="false" customHeight="true" outlineLevel="0" collapsed="false">
      <c r="A123" s="225"/>
      <c r="B123" s="96"/>
      <c r="C123" s="96"/>
      <c r="D123" s="225" t="s">
        <v>371</v>
      </c>
      <c r="E123" s="96"/>
      <c r="F123" s="96"/>
      <c r="G123" s="96"/>
      <c r="H123" s="96"/>
      <c r="I123" s="96"/>
      <c r="J123" s="96"/>
      <c r="K123" s="96"/>
      <c r="L123" s="226" t="s">
        <v>253</v>
      </c>
      <c r="M123" s="0" t="str">
        <f aca="false">IF($B$2="","",ISNUMBER(SEARCH($B$2,D123&amp;" "&amp;E123&amp;" "&amp;H123)))</f>
        <v/>
      </c>
    </row>
    <row r="124" customFormat="false" ht="15" hidden="false" customHeight="true" outlineLevel="0" collapsed="false">
      <c r="A124" s="227"/>
      <c r="B124" s="228"/>
      <c r="C124" s="228"/>
      <c r="D124" s="227" t="s">
        <v>372</v>
      </c>
      <c r="E124" s="228"/>
      <c r="F124" s="228"/>
      <c r="G124" s="228"/>
      <c r="H124" s="228"/>
      <c r="I124" s="228"/>
      <c r="J124" s="228"/>
      <c r="K124" s="228"/>
      <c r="L124" s="229" t="s">
        <v>253</v>
      </c>
      <c r="M124" s="0" t="str">
        <f aca="false">IF($B$2="","",ISNUMBER(SEARCH($B$2,D124&amp;" "&amp;E124&amp;" "&amp;H124)))</f>
        <v/>
      </c>
    </row>
    <row r="125" customFormat="false" ht="15" hidden="false" customHeight="true" outlineLevel="0" collapsed="false">
      <c r="A125" s="225"/>
      <c r="B125" s="96"/>
      <c r="C125" s="96"/>
      <c r="D125" s="225" t="s">
        <v>373</v>
      </c>
      <c r="E125" s="96"/>
      <c r="F125" s="96"/>
      <c r="G125" s="96"/>
      <c r="H125" s="96"/>
      <c r="I125" s="96"/>
      <c r="J125" s="96"/>
      <c r="K125" s="96"/>
      <c r="L125" s="226" t="s">
        <v>253</v>
      </c>
      <c r="M125" s="0" t="str">
        <f aca="false">IF($B$2="","",ISNUMBER(SEARCH($B$2,D125&amp;" "&amp;E125&amp;" "&amp;H125)))</f>
        <v/>
      </c>
    </row>
    <row r="126" customFormat="false" ht="15" hidden="false" customHeight="true" outlineLevel="0" collapsed="false">
      <c r="A126" s="227"/>
      <c r="B126" s="228"/>
      <c r="C126" s="228"/>
      <c r="D126" s="227" t="s">
        <v>374</v>
      </c>
      <c r="E126" s="228"/>
      <c r="F126" s="228"/>
      <c r="G126" s="228"/>
      <c r="H126" s="228"/>
      <c r="I126" s="228"/>
      <c r="J126" s="228"/>
      <c r="K126" s="228"/>
      <c r="L126" s="229" t="s">
        <v>253</v>
      </c>
      <c r="M126" s="0" t="str">
        <f aca="false">IF($B$2="","",ISNUMBER(SEARCH($B$2,D126&amp;" "&amp;E126&amp;" "&amp;H126)))</f>
        <v/>
      </c>
    </row>
    <row r="127" customFormat="false" ht="15" hidden="false" customHeight="true" outlineLevel="0" collapsed="false">
      <c r="A127" s="225"/>
      <c r="B127" s="96"/>
      <c r="C127" s="96"/>
      <c r="D127" s="225" t="s">
        <v>375</v>
      </c>
      <c r="E127" s="96"/>
      <c r="F127" s="96"/>
      <c r="G127" s="96"/>
      <c r="H127" s="96"/>
      <c r="I127" s="96"/>
      <c r="J127" s="96"/>
      <c r="K127" s="96"/>
      <c r="L127" s="226" t="s">
        <v>253</v>
      </c>
      <c r="M127" s="0" t="str">
        <f aca="false">IF($B$2="","",ISNUMBER(SEARCH($B$2,D127&amp;" "&amp;E127&amp;" "&amp;H127)))</f>
        <v/>
      </c>
    </row>
    <row r="128" customFormat="false" ht="15" hidden="false" customHeight="true" outlineLevel="0" collapsed="false">
      <c r="A128" s="227"/>
      <c r="B128" s="228"/>
      <c r="C128" s="228"/>
      <c r="D128" s="227" t="s">
        <v>376</v>
      </c>
      <c r="E128" s="228"/>
      <c r="F128" s="228"/>
      <c r="G128" s="228"/>
      <c r="H128" s="228"/>
      <c r="I128" s="228"/>
      <c r="J128" s="228"/>
      <c r="K128" s="228"/>
      <c r="L128" s="229" t="s">
        <v>253</v>
      </c>
      <c r="M128" s="0" t="str">
        <f aca="false">IF($B$2="","",ISNUMBER(SEARCH($B$2,D128&amp;" "&amp;E128&amp;" "&amp;H128)))</f>
        <v/>
      </c>
    </row>
    <row r="129" customFormat="false" ht="15" hidden="false" customHeight="true" outlineLevel="0" collapsed="false">
      <c r="A129" s="225"/>
      <c r="B129" s="96"/>
      <c r="C129" s="96"/>
      <c r="D129" s="225" t="s">
        <v>377</v>
      </c>
      <c r="E129" s="96"/>
      <c r="F129" s="96"/>
      <c r="G129" s="96"/>
      <c r="H129" s="96"/>
      <c r="I129" s="96"/>
      <c r="J129" s="96"/>
      <c r="K129" s="96"/>
      <c r="L129" s="226" t="s">
        <v>253</v>
      </c>
      <c r="M129" s="0" t="str">
        <f aca="false">IF($B$2="","",ISNUMBER(SEARCH($B$2,D129&amp;" "&amp;E129&amp;" "&amp;H129)))</f>
        <v/>
      </c>
    </row>
    <row r="130" customFormat="false" ht="15" hidden="false" customHeight="true" outlineLevel="0" collapsed="false">
      <c r="A130" s="227"/>
      <c r="B130" s="228"/>
      <c r="C130" s="228"/>
      <c r="D130" s="227" t="s">
        <v>378</v>
      </c>
      <c r="E130" s="228"/>
      <c r="F130" s="228"/>
      <c r="G130" s="228"/>
      <c r="H130" s="228"/>
      <c r="I130" s="228"/>
      <c r="J130" s="228"/>
      <c r="K130" s="228"/>
      <c r="L130" s="229" t="s">
        <v>253</v>
      </c>
      <c r="M130" s="0" t="str">
        <f aca="false">IF($B$2="","",ISNUMBER(SEARCH($B$2,D130&amp;" "&amp;E130&amp;" "&amp;H130)))</f>
        <v/>
      </c>
    </row>
    <row r="131" customFormat="false" ht="15" hidden="false" customHeight="true" outlineLevel="0" collapsed="false">
      <c r="A131" s="225"/>
      <c r="B131" s="96"/>
      <c r="C131" s="96"/>
      <c r="D131" s="225" t="s">
        <v>379</v>
      </c>
      <c r="E131" s="96"/>
      <c r="F131" s="96"/>
      <c r="G131" s="96"/>
      <c r="H131" s="96"/>
      <c r="I131" s="96"/>
      <c r="J131" s="96"/>
      <c r="K131" s="96"/>
      <c r="L131" s="226" t="s">
        <v>253</v>
      </c>
      <c r="M131" s="0" t="str">
        <f aca="false">IF($B$2="","",ISNUMBER(SEARCH($B$2,D131&amp;" "&amp;E131&amp;" "&amp;H131)))</f>
        <v/>
      </c>
    </row>
    <row r="132" customFormat="false" ht="15" hidden="false" customHeight="true" outlineLevel="0" collapsed="false">
      <c r="A132" s="227"/>
      <c r="B132" s="228"/>
      <c r="C132" s="228"/>
      <c r="D132" s="227" t="s">
        <v>380</v>
      </c>
      <c r="E132" s="228"/>
      <c r="F132" s="228"/>
      <c r="G132" s="228"/>
      <c r="H132" s="228"/>
      <c r="I132" s="228"/>
      <c r="J132" s="228"/>
      <c r="K132" s="228"/>
      <c r="L132" s="229" t="s">
        <v>253</v>
      </c>
      <c r="M132" s="0" t="str">
        <f aca="false">IF($B$2="","",ISNUMBER(SEARCH($B$2,D132&amp;" "&amp;E132&amp;" "&amp;H132)))</f>
        <v/>
      </c>
    </row>
    <row r="133" customFormat="false" ht="15" hidden="false" customHeight="true" outlineLevel="0" collapsed="false">
      <c r="A133" s="225"/>
      <c r="B133" s="96"/>
      <c r="C133" s="96"/>
      <c r="D133" s="225" t="s">
        <v>381</v>
      </c>
      <c r="E133" s="96"/>
      <c r="F133" s="96"/>
      <c r="G133" s="96"/>
      <c r="H133" s="96"/>
      <c r="I133" s="96"/>
      <c r="J133" s="96"/>
      <c r="K133" s="96"/>
      <c r="L133" s="226" t="s">
        <v>253</v>
      </c>
      <c r="M133" s="0" t="str">
        <f aca="false">IF($B$2="","",ISNUMBER(SEARCH($B$2,D133&amp;" "&amp;E133&amp;" "&amp;H133)))</f>
        <v/>
      </c>
    </row>
    <row r="134" customFormat="false" ht="15" hidden="false" customHeight="true" outlineLevel="0" collapsed="false">
      <c r="A134" s="227"/>
      <c r="B134" s="228"/>
      <c r="C134" s="228"/>
      <c r="D134" s="227" t="s">
        <v>382</v>
      </c>
      <c r="E134" s="228"/>
      <c r="F134" s="228"/>
      <c r="G134" s="228"/>
      <c r="H134" s="228"/>
      <c r="I134" s="228"/>
      <c r="J134" s="228"/>
      <c r="K134" s="228"/>
      <c r="L134" s="229" t="s">
        <v>253</v>
      </c>
      <c r="M134" s="0" t="str">
        <f aca="false">IF($B$2="","",ISNUMBER(SEARCH($B$2,D134&amp;" "&amp;E134&amp;" "&amp;H134)))</f>
        <v/>
      </c>
    </row>
    <row r="135" customFormat="false" ht="15" hidden="false" customHeight="true" outlineLevel="0" collapsed="false">
      <c r="A135" s="225"/>
      <c r="B135" s="96"/>
      <c r="C135" s="96"/>
      <c r="D135" s="225" t="s">
        <v>383</v>
      </c>
      <c r="E135" s="96"/>
      <c r="F135" s="96"/>
      <c r="G135" s="96"/>
      <c r="H135" s="96"/>
      <c r="I135" s="96"/>
      <c r="J135" s="96"/>
      <c r="K135" s="96"/>
      <c r="L135" s="226" t="s">
        <v>253</v>
      </c>
      <c r="M135" s="0" t="str">
        <f aca="false">IF($B$2="","",ISNUMBER(SEARCH($B$2,D135&amp;" "&amp;E135&amp;" "&amp;H135)))</f>
        <v/>
      </c>
    </row>
    <row r="136" customFormat="false" ht="15" hidden="false" customHeight="true" outlineLevel="0" collapsed="false">
      <c r="A136" s="227"/>
      <c r="B136" s="228"/>
      <c r="C136" s="228"/>
      <c r="D136" s="227" t="s">
        <v>384</v>
      </c>
      <c r="E136" s="228"/>
      <c r="F136" s="228"/>
      <c r="G136" s="228"/>
      <c r="H136" s="228"/>
      <c r="I136" s="228"/>
      <c r="J136" s="228"/>
      <c r="K136" s="228"/>
      <c r="L136" s="229" t="s">
        <v>253</v>
      </c>
      <c r="M136" s="0" t="str">
        <f aca="false">IF($B$2="","",ISNUMBER(SEARCH($B$2,D136&amp;" "&amp;E136&amp;" "&amp;H136)))</f>
        <v/>
      </c>
    </row>
    <row r="137" customFormat="false" ht="15" hidden="false" customHeight="true" outlineLevel="0" collapsed="false">
      <c r="A137" s="225"/>
      <c r="B137" s="96"/>
      <c r="C137" s="96"/>
      <c r="D137" s="225" t="s">
        <v>385</v>
      </c>
      <c r="E137" s="96"/>
      <c r="F137" s="96"/>
      <c r="G137" s="96"/>
      <c r="H137" s="96"/>
      <c r="I137" s="96"/>
      <c r="J137" s="96"/>
      <c r="K137" s="96"/>
      <c r="L137" s="226" t="s">
        <v>253</v>
      </c>
      <c r="M137" s="0" t="str">
        <f aca="false">IF($B$2="","",ISNUMBER(SEARCH($B$2,D137&amp;" "&amp;E137&amp;" "&amp;H137)))</f>
        <v/>
      </c>
    </row>
    <row r="138" customFormat="false" ht="15" hidden="false" customHeight="true" outlineLevel="0" collapsed="false">
      <c r="A138" s="227"/>
      <c r="B138" s="228"/>
      <c r="C138" s="228"/>
      <c r="D138" s="227" t="s">
        <v>386</v>
      </c>
      <c r="E138" s="228"/>
      <c r="F138" s="228"/>
      <c r="G138" s="228"/>
      <c r="H138" s="228"/>
      <c r="I138" s="228"/>
      <c r="J138" s="228"/>
      <c r="K138" s="228"/>
      <c r="L138" s="229" t="s">
        <v>253</v>
      </c>
      <c r="M138" s="0" t="str">
        <f aca="false">IF($B$2="","",ISNUMBER(SEARCH($B$2,D138&amp;" "&amp;E138&amp;" "&amp;H138)))</f>
        <v/>
      </c>
    </row>
    <row r="139" customFormat="false" ht="15" hidden="false" customHeight="true" outlineLevel="0" collapsed="false">
      <c r="A139" s="225"/>
      <c r="B139" s="96"/>
      <c r="C139" s="96"/>
      <c r="D139" s="225" t="s">
        <v>387</v>
      </c>
      <c r="E139" s="96"/>
      <c r="F139" s="96"/>
      <c r="G139" s="96"/>
      <c r="H139" s="96"/>
      <c r="I139" s="96"/>
      <c r="J139" s="96"/>
      <c r="K139" s="96"/>
      <c r="L139" s="226" t="s">
        <v>253</v>
      </c>
      <c r="M139" s="0" t="str">
        <f aca="false">IF($B$2="","",ISNUMBER(SEARCH($B$2,D139&amp;" "&amp;E139&amp;" "&amp;H139)))</f>
        <v/>
      </c>
    </row>
    <row r="140" customFormat="false" ht="15" hidden="false" customHeight="true" outlineLevel="0" collapsed="false">
      <c r="A140" s="227"/>
      <c r="B140" s="228"/>
      <c r="C140" s="228"/>
      <c r="D140" s="227" t="s">
        <v>388</v>
      </c>
      <c r="E140" s="228"/>
      <c r="F140" s="228"/>
      <c r="G140" s="228"/>
      <c r="H140" s="228"/>
      <c r="I140" s="228"/>
      <c r="J140" s="228"/>
      <c r="K140" s="228"/>
      <c r="L140" s="229" t="s">
        <v>253</v>
      </c>
      <c r="M140" s="0" t="str">
        <f aca="false">IF($B$2="","",ISNUMBER(SEARCH($B$2,D140&amp;" "&amp;E140&amp;" "&amp;H140)))</f>
        <v/>
      </c>
    </row>
    <row r="141" customFormat="false" ht="15" hidden="false" customHeight="true" outlineLevel="0" collapsed="false">
      <c r="A141" s="225"/>
      <c r="B141" s="96"/>
      <c r="C141" s="96"/>
      <c r="D141" s="225" t="s">
        <v>389</v>
      </c>
      <c r="E141" s="96"/>
      <c r="F141" s="96"/>
      <c r="G141" s="96"/>
      <c r="H141" s="96"/>
      <c r="I141" s="96"/>
      <c r="J141" s="96"/>
      <c r="K141" s="96"/>
      <c r="L141" s="226" t="s">
        <v>253</v>
      </c>
      <c r="M141" s="0" t="str">
        <f aca="false">IF($B$2="","",ISNUMBER(SEARCH($B$2,D141&amp;" "&amp;E141&amp;" "&amp;H141)))</f>
        <v/>
      </c>
    </row>
    <row r="142" customFormat="false" ht="15" hidden="false" customHeight="true" outlineLevel="0" collapsed="false">
      <c r="A142" s="227"/>
      <c r="B142" s="228"/>
      <c r="C142" s="228"/>
      <c r="D142" s="227" t="s">
        <v>390</v>
      </c>
      <c r="E142" s="228"/>
      <c r="F142" s="228"/>
      <c r="G142" s="228"/>
      <c r="H142" s="228"/>
      <c r="I142" s="228"/>
      <c r="J142" s="228"/>
      <c r="K142" s="228"/>
      <c r="L142" s="229" t="s">
        <v>253</v>
      </c>
      <c r="M142" s="0" t="str">
        <f aca="false">IF($B$2="","",ISNUMBER(SEARCH($B$2,D142&amp;" "&amp;E142&amp;" "&amp;H142)))</f>
        <v/>
      </c>
    </row>
    <row r="143" customFormat="false" ht="15" hidden="false" customHeight="true" outlineLevel="0" collapsed="false">
      <c r="A143" s="225"/>
      <c r="B143" s="96"/>
      <c r="C143" s="96"/>
      <c r="D143" s="225" t="s">
        <v>391</v>
      </c>
      <c r="E143" s="96"/>
      <c r="F143" s="96"/>
      <c r="G143" s="96"/>
      <c r="H143" s="96"/>
      <c r="I143" s="96"/>
      <c r="J143" s="96"/>
      <c r="K143" s="96"/>
      <c r="L143" s="226" t="s">
        <v>253</v>
      </c>
      <c r="M143" s="0" t="str">
        <f aca="false">IF($B$2="","",ISNUMBER(SEARCH($B$2,D143&amp;" "&amp;E143&amp;" "&amp;H143)))</f>
        <v/>
      </c>
    </row>
    <row r="144" customFormat="false" ht="15" hidden="false" customHeight="true" outlineLevel="0" collapsed="false">
      <c r="A144" s="227"/>
      <c r="B144" s="228"/>
      <c r="C144" s="228"/>
      <c r="D144" s="227" t="s">
        <v>392</v>
      </c>
      <c r="E144" s="228"/>
      <c r="F144" s="228"/>
      <c r="G144" s="228"/>
      <c r="H144" s="228"/>
      <c r="I144" s="228"/>
      <c r="J144" s="228"/>
      <c r="K144" s="228"/>
      <c r="L144" s="229" t="s">
        <v>253</v>
      </c>
      <c r="M144" s="0" t="str">
        <f aca="false">IF($B$2="","",ISNUMBER(SEARCH($B$2,D144&amp;" "&amp;E144&amp;" "&amp;H144)))</f>
        <v/>
      </c>
    </row>
    <row r="145" customFormat="false" ht="15" hidden="false" customHeight="true" outlineLevel="0" collapsed="false">
      <c r="A145" s="225"/>
      <c r="B145" s="96"/>
      <c r="C145" s="96"/>
      <c r="D145" s="225" t="s">
        <v>393</v>
      </c>
      <c r="E145" s="96"/>
      <c r="F145" s="96"/>
      <c r="G145" s="96"/>
      <c r="H145" s="96"/>
      <c r="I145" s="96"/>
      <c r="J145" s="96"/>
      <c r="K145" s="96"/>
      <c r="L145" s="226" t="s">
        <v>253</v>
      </c>
      <c r="M145" s="0" t="str">
        <f aca="false">IF($B$2="","",ISNUMBER(SEARCH($B$2,D145&amp;" "&amp;E145&amp;" "&amp;H145)))</f>
        <v/>
      </c>
    </row>
    <row r="146" customFormat="false" ht="15" hidden="false" customHeight="true" outlineLevel="0" collapsed="false">
      <c r="A146" s="227"/>
      <c r="B146" s="228"/>
      <c r="C146" s="228"/>
      <c r="D146" s="227" t="s">
        <v>394</v>
      </c>
      <c r="E146" s="228"/>
      <c r="F146" s="228"/>
      <c r="G146" s="228"/>
      <c r="H146" s="228"/>
      <c r="I146" s="228"/>
      <c r="J146" s="228"/>
      <c r="K146" s="228"/>
      <c r="L146" s="229" t="s">
        <v>253</v>
      </c>
      <c r="M146" s="0" t="str">
        <f aca="false">IF($B$2="","",ISNUMBER(SEARCH($B$2,D146&amp;" "&amp;E146&amp;" "&amp;H146)))</f>
        <v/>
      </c>
    </row>
    <row r="147" customFormat="false" ht="15" hidden="false" customHeight="true" outlineLevel="0" collapsed="false">
      <c r="A147" s="225"/>
      <c r="B147" s="96"/>
      <c r="C147" s="96"/>
      <c r="D147" s="225" t="s">
        <v>395</v>
      </c>
      <c r="E147" s="96"/>
      <c r="F147" s="96"/>
      <c r="G147" s="96"/>
      <c r="H147" s="96"/>
      <c r="I147" s="96"/>
      <c r="J147" s="96"/>
      <c r="K147" s="96"/>
      <c r="L147" s="226" t="s">
        <v>253</v>
      </c>
      <c r="M147" s="0" t="str">
        <f aca="false">IF($B$2="","",ISNUMBER(SEARCH($B$2,D147&amp;" "&amp;E147&amp;" "&amp;H147)))</f>
        <v/>
      </c>
    </row>
    <row r="148" customFormat="false" ht="15" hidden="false" customHeight="true" outlineLevel="0" collapsed="false">
      <c r="A148" s="227"/>
      <c r="B148" s="228"/>
      <c r="C148" s="228"/>
      <c r="D148" s="227" t="s">
        <v>396</v>
      </c>
      <c r="E148" s="228"/>
      <c r="F148" s="228"/>
      <c r="G148" s="228"/>
      <c r="H148" s="228"/>
      <c r="I148" s="228"/>
      <c r="J148" s="228"/>
      <c r="K148" s="228"/>
      <c r="L148" s="229" t="s">
        <v>253</v>
      </c>
      <c r="M148" s="0" t="str">
        <f aca="false">IF($B$2="","",ISNUMBER(SEARCH($B$2,D148&amp;" "&amp;E148&amp;" "&amp;H148)))</f>
        <v/>
      </c>
    </row>
    <row r="149" customFormat="false" ht="15" hidden="false" customHeight="true" outlineLevel="0" collapsed="false">
      <c r="A149" s="225"/>
      <c r="B149" s="96"/>
      <c r="C149" s="96"/>
      <c r="D149" s="225" t="s">
        <v>397</v>
      </c>
      <c r="E149" s="96"/>
      <c r="F149" s="96"/>
      <c r="G149" s="96"/>
      <c r="H149" s="96"/>
      <c r="I149" s="96"/>
      <c r="J149" s="96"/>
      <c r="K149" s="96"/>
      <c r="L149" s="226" t="s">
        <v>253</v>
      </c>
      <c r="M149" s="0" t="str">
        <f aca="false">IF($B$2="","",ISNUMBER(SEARCH($B$2,D149&amp;" "&amp;E149&amp;" "&amp;H149)))</f>
        <v/>
      </c>
    </row>
    <row r="150" customFormat="false" ht="15" hidden="false" customHeight="true" outlineLevel="0" collapsed="false">
      <c r="A150" s="227"/>
      <c r="B150" s="228"/>
      <c r="C150" s="228"/>
      <c r="D150" s="227" t="s">
        <v>398</v>
      </c>
      <c r="E150" s="228"/>
      <c r="F150" s="228"/>
      <c r="G150" s="228"/>
      <c r="H150" s="228"/>
      <c r="I150" s="228"/>
      <c r="J150" s="228"/>
      <c r="K150" s="228"/>
      <c r="L150" s="229" t="s">
        <v>253</v>
      </c>
      <c r="M150" s="0" t="str">
        <f aca="false">IF($B$2="","",ISNUMBER(SEARCH($B$2,D150&amp;" "&amp;E150&amp;" "&amp;H150)))</f>
        <v/>
      </c>
    </row>
    <row r="151" customFormat="false" ht="15" hidden="false" customHeight="true" outlineLevel="0" collapsed="false">
      <c r="A151" s="225"/>
      <c r="B151" s="96"/>
      <c r="C151" s="96"/>
      <c r="D151" s="225" t="s">
        <v>399</v>
      </c>
      <c r="E151" s="96"/>
      <c r="F151" s="96"/>
      <c r="G151" s="96"/>
      <c r="H151" s="96"/>
      <c r="I151" s="96"/>
      <c r="J151" s="96"/>
      <c r="K151" s="96"/>
      <c r="L151" s="226" t="s">
        <v>253</v>
      </c>
      <c r="M151" s="0" t="str">
        <f aca="false">IF($B$2="","",ISNUMBER(SEARCH($B$2,D151&amp;" "&amp;E151&amp;" "&amp;H151)))</f>
        <v/>
      </c>
    </row>
    <row r="152" customFormat="false" ht="15" hidden="false" customHeight="true" outlineLevel="0" collapsed="false">
      <c r="A152" s="227"/>
      <c r="B152" s="228"/>
      <c r="C152" s="228"/>
      <c r="D152" s="227" t="s">
        <v>400</v>
      </c>
      <c r="E152" s="228"/>
      <c r="F152" s="228"/>
      <c r="G152" s="228"/>
      <c r="H152" s="228"/>
      <c r="I152" s="228"/>
      <c r="J152" s="228"/>
      <c r="K152" s="228"/>
      <c r="L152" s="229" t="s">
        <v>253</v>
      </c>
      <c r="M152" s="0" t="str">
        <f aca="false">IF($B$2="","",ISNUMBER(SEARCH($B$2,D152&amp;" "&amp;E152&amp;" "&amp;H152)))</f>
        <v/>
      </c>
    </row>
    <row r="153" customFormat="false" ht="15" hidden="false" customHeight="true" outlineLevel="0" collapsed="false">
      <c r="A153" s="225"/>
      <c r="B153" s="96"/>
      <c r="C153" s="96"/>
      <c r="D153" s="225" t="s">
        <v>401</v>
      </c>
      <c r="E153" s="96"/>
      <c r="F153" s="96"/>
      <c r="G153" s="96"/>
      <c r="H153" s="96"/>
      <c r="I153" s="96"/>
      <c r="J153" s="96"/>
      <c r="K153" s="96"/>
      <c r="L153" s="226" t="s">
        <v>253</v>
      </c>
      <c r="M153" s="0" t="str">
        <f aca="false">IF($B$2="","",ISNUMBER(SEARCH($B$2,D153&amp;" "&amp;E153&amp;" "&amp;H153)))</f>
        <v/>
      </c>
    </row>
    <row r="154" customFormat="false" ht="15" hidden="false" customHeight="true" outlineLevel="0" collapsed="false">
      <c r="A154" s="227"/>
      <c r="B154" s="228"/>
      <c r="C154" s="228"/>
      <c r="D154" s="227" t="s">
        <v>402</v>
      </c>
      <c r="E154" s="228"/>
      <c r="F154" s="228"/>
      <c r="G154" s="228"/>
      <c r="H154" s="228"/>
      <c r="I154" s="228"/>
      <c r="J154" s="228"/>
      <c r="K154" s="228"/>
      <c r="L154" s="229" t="s">
        <v>253</v>
      </c>
      <c r="M154" s="0" t="str">
        <f aca="false">IF($B$2="","",ISNUMBER(SEARCH($B$2,D154&amp;" "&amp;E154&amp;" "&amp;H154)))</f>
        <v/>
      </c>
    </row>
    <row r="155" customFormat="false" ht="15" hidden="false" customHeight="true" outlineLevel="0" collapsed="false">
      <c r="A155" s="225"/>
      <c r="B155" s="96"/>
      <c r="C155" s="96"/>
      <c r="D155" s="225" t="s">
        <v>403</v>
      </c>
      <c r="E155" s="96"/>
      <c r="F155" s="96"/>
      <c r="G155" s="96"/>
      <c r="H155" s="96"/>
      <c r="I155" s="96"/>
      <c r="J155" s="96"/>
      <c r="K155" s="96"/>
      <c r="L155" s="226" t="s">
        <v>253</v>
      </c>
      <c r="M155" s="0" t="str">
        <f aca="false">IF($B$2="","",ISNUMBER(SEARCH($B$2,D155&amp;" "&amp;E155&amp;" "&amp;H155)))</f>
        <v/>
      </c>
    </row>
    <row r="156" customFormat="false" ht="15" hidden="false" customHeight="true" outlineLevel="0" collapsed="false">
      <c r="A156" s="227"/>
      <c r="B156" s="228"/>
      <c r="C156" s="228"/>
      <c r="D156" s="227" t="s">
        <v>404</v>
      </c>
      <c r="E156" s="228"/>
      <c r="F156" s="228"/>
      <c r="G156" s="228"/>
      <c r="H156" s="228"/>
      <c r="I156" s="228"/>
      <c r="J156" s="228"/>
      <c r="K156" s="228"/>
      <c r="L156" s="229" t="s">
        <v>253</v>
      </c>
      <c r="M156" s="0" t="str">
        <f aca="false">IF($B$2="","",ISNUMBER(SEARCH($B$2,D156&amp;" "&amp;E156&amp;" "&amp;H156)))</f>
        <v/>
      </c>
    </row>
    <row r="157" customFormat="false" ht="15" hidden="false" customHeight="true" outlineLevel="0" collapsed="false">
      <c r="A157" s="225"/>
      <c r="B157" s="96"/>
      <c r="C157" s="96"/>
      <c r="D157" s="225" t="s">
        <v>405</v>
      </c>
      <c r="E157" s="96"/>
      <c r="F157" s="96"/>
      <c r="G157" s="96"/>
      <c r="H157" s="96"/>
      <c r="I157" s="96"/>
      <c r="J157" s="96"/>
      <c r="K157" s="96"/>
      <c r="L157" s="226" t="s">
        <v>253</v>
      </c>
      <c r="M157" s="0" t="str">
        <f aca="false">IF($B$2="","",ISNUMBER(SEARCH($B$2,D157&amp;" "&amp;E157&amp;" "&amp;H157)))</f>
        <v/>
      </c>
    </row>
    <row r="158" customFormat="false" ht="15" hidden="false" customHeight="true" outlineLevel="0" collapsed="false">
      <c r="A158" s="227"/>
      <c r="B158" s="228"/>
      <c r="C158" s="228"/>
      <c r="D158" s="227" t="s">
        <v>406</v>
      </c>
      <c r="E158" s="228"/>
      <c r="F158" s="228"/>
      <c r="G158" s="228"/>
      <c r="H158" s="228"/>
      <c r="I158" s="228"/>
      <c r="J158" s="228"/>
      <c r="K158" s="228"/>
      <c r="L158" s="229" t="s">
        <v>253</v>
      </c>
      <c r="M158" s="0" t="str">
        <f aca="false">IF($B$2="","",ISNUMBER(SEARCH($B$2,D158&amp;" "&amp;E158&amp;" "&amp;H158)))</f>
        <v/>
      </c>
    </row>
    <row r="159" customFormat="false" ht="15" hidden="false" customHeight="true" outlineLevel="0" collapsed="false">
      <c r="A159" s="225"/>
      <c r="B159" s="96"/>
      <c r="C159" s="96"/>
      <c r="D159" s="225" t="s">
        <v>407</v>
      </c>
      <c r="E159" s="96"/>
      <c r="F159" s="96"/>
      <c r="G159" s="96"/>
      <c r="H159" s="96"/>
      <c r="I159" s="96"/>
      <c r="J159" s="96"/>
      <c r="K159" s="96"/>
      <c r="L159" s="226" t="s">
        <v>253</v>
      </c>
      <c r="M159" s="0" t="str">
        <f aca="false">IF($B$2="","",ISNUMBER(SEARCH($B$2,D159&amp;" "&amp;E159&amp;" "&amp;H159)))</f>
        <v/>
      </c>
    </row>
    <row r="160" customFormat="false" ht="15" hidden="false" customHeight="true" outlineLevel="0" collapsed="false">
      <c r="A160" s="227"/>
      <c r="B160" s="228"/>
      <c r="C160" s="228"/>
      <c r="D160" s="227" t="s">
        <v>408</v>
      </c>
      <c r="E160" s="228"/>
      <c r="F160" s="228"/>
      <c r="G160" s="228"/>
      <c r="H160" s="228"/>
      <c r="I160" s="228"/>
      <c r="J160" s="228"/>
      <c r="K160" s="228"/>
      <c r="L160" s="229" t="s">
        <v>253</v>
      </c>
      <c r="M160" s="0" t="str">
        <f aca="false">IF($B$2="","",ISNUMBER(SEARCH($B$2,D160&amp;" "&amp;E160&amp;" "&amp;H160)))</f>
        <v/>
      </c>
    </row>
    <row r="161" customFormat="false" ht="15" hidden="false" customHeight="true" outlineLevel="0" collapsed="false">
      <c r="A161" s="225"/>
      <c r="B161" s="96"/>
      <c r="C161" s="96"/>
      <c r="D161" s="225" t="s">
        <v>409</v>
      </c>
      <c r="E161" s="96"/>
      <c r="F161" s="96"/>
      <c r="G161" s="96"/>
      <c r="H161" s="96"/>
      <c r="I161" s="96"/>
      <c r="J161" s="96"/>
      <c r="K161" s="96"/>
      <c r="L161" s="226" t="s">
        <v>253</v>
      </c>
      <c r="M161" s="0" t="str">
        <f aca="false">IF($B$2="","",ISNUMBER(SEARCH($B$2,D161&amp;" "&amp;E161&amp;" "&amp;H161)))</f>
        <v/>
      </c>
    </row>
    <row r="162" customFormat="false" ht="15" hidden="false" customHeight="true" outlineLevel="0" collapsed="false">
      <c r="A162" s="227"/>
      <c r="B162" s="228"/>
      <c r="C162" s="228"/>
      <c r="D162" s="227" t="s">
        <v>410</v>
      </c>
      <c r="E162" s="228"/>
      <c r="F162" s="228"/>
      <c r="G162" s="228"/>
      <c r="H162" s="228"/>
      <c r="I162" s="228"/>
      <c r="J162" s="228"/>
      <c r="K162" s="228"/>
      <c r="L162" s="229" t="s">
        <v>253</v>
      </c>
      <c r="M162" s="0" t="str">
        <f aca="false">IF($B$2="","",ISNUMBER(SEARCH($B$2,D162&amp;" "&amp;E162&amp;" "&amp;H162)))</f>
        <v/>
      </c>
    </row>
    <row r="163" customFormat="false" ht="15" hidden="false" customHeight="true" outlineLevel="0" collapsed="false">
      <c r="A163" s="225"/>
      <c r="B163" s="96"/>
      <c r="C163" s="96"/>
      <c r="D163" s="225" t="s">
        <v>411</v>
      </c>
      <c r="E163" s="96"/>
      <c r="F163" s="96"/>
      <c r="G163" s="96"/>
      <c r="H163" s="96"/>
      <c r="I163" s="96"/>
      <c r="J163" s="96"/>
      <c r="K163" s="96"/>
      <c r="L163" s="226" t="s">
        <v>253</v>
      </c>
      <c r="M163" s="0" t="str">
        <f aca="false">IF($B$2="","",ISNUMBER(SEARCH($B$2,D163&amp;" "&amp;E163&amp;" "&amp;H163)))</f>
        <v/>
      </c>
    </row>
    <row r="164" customFormat="false" ht="15" hidden="false" customHeight="true" outlineLevel="0" collapsed="false">
      <c r="A164" s="227"/>
      <c r="B164" s="228"/>
      <c r="C164" s="228"/>
      <c r="D164" s="227" t="s">
        <v>412</v>
      </c>
      <c r="E164" s="228"/>
      <c r="F164" s="228"/>
      <c r="G164" s="228"/>
      <c r="H164" s="228"/>
      <c r="I164" s="228"/>
      <c r="J164" s="228"/>
      <c r="K164" s="228"/>
      <c r="L164" s="229" t="s">
        <v>253</v>
      </c>
      <c r="M164" s="0" t="str">
        <f aca="false">IF($B$2="","",ISNUMBER(SEARCH($B$2,D164&amp;" "&amp;E164&amp;" "&amp;H164)))</f>
        <v/>
      </c>
    </row>
    <row r="165" customFormat="false" ht="15" hidden="false" customHeight="true" outlineLevel="0" collapsed="false">
      <c r="A165" s="225"/>
      <c r="B165" s="96"/>
      <c r="C165" s="96"/>
      <c r="D165" s="225" t="s">
        <v>413</v>
      </c>
      <c r="E165" s="96"/>
      <c r="F165" s="96"/>
      <c r="G165" s="96"/>
      <c r="H165" s="96"/>
      <c r="I165" s="96"/>
      <c r="J165" s="96"/>
      <c r="K165" s="96"/>
      <c r="L165" s="226" t="s">
        <v>253</v>
      </c>
      <c r="M165" s="0" t="str">
        <f aca="false">IF($B$2="","",ISNUMBER(SEARCH($B$2,D165&amp;" "&amp;E165&amp;" "&amp;H165)))</f>
        <v/>
      </c>
    </row>
    <row r="166" customFormat="false" ht="15" hidden="false" customHeight="true" outlineLevel="0" collapsed="false">
      <c r="A166" s="227"/>
      <c r="B166" s="228"/>
      <c r="C166" s="228"/>
      <c r="D166" s="227" t="s">
        <v>414</v>
      </c>
      <c r="E166" s="228"/>
      <c r="F166" s="228"/>
      <c r="G166" s="228"/>
      <c r="H166" s="228"/>
      <c r="I166" s="228"/>
      <c r="J166" s="228"/>
      <c r="K166" s="228"/>
      <c r="L166" s="229" t="s">
        <v>253</v>
      </c>
      <c r="M166" s="0" t="str">
        <f aca="false">IF($B$2="","",ISNUMBER(SEARCH($B$2,D166&amp;" "&amp;E166&amp;" "&amp;H166)))</f>
        <v/>
      </c>
    </row>
    <row r="167" customFormat="false" ht="15" hidden="false" customHeight="true" outlineLevel="0" collapsed="false">
      <c r="A167" s="225"/>
      <c r="B167" s="96"/>
      <c r="C167" s="96"/>
      <c r="D167" s="225" t="s">
        <v>415</v>
      </c>
      <c r="E167" s="96"/>
      <c r="F167" s="96"/>
      <c r="G167" s="96"/>
      <c r="H167" s="96"/>
      <c r="I167" s="96"/>
      <c r="J167" s="96"/>
      <c r="K167" s="96"/>
      <c r="L167" s="226" t="s">
        <v>253</v>
      </c>
      <c r="M167" s="0" t="str">
        <f aca="false">IF($B$2="","",ISNUMBER(SEARCH($B$2,D167&amp;" "&amp;E167&amp;" "&amp;H167)))</f>
        <v/>
      </c>
    </row>
    <row r="168" customFormat="false" ht="15" hidden="false" customHeight="true" outlineLevel="0" collapsed="false">
      <c r="A168" s="227"/>
      <c r="B168" s="228"/>
      <c r="C168" s="228"/>
      <c r="D168" s="227" t="s">
        <v>416</v>
      </c>
      <c r="E168" s="228"/>
      <c r="F168" s="228"/>
      <c r="G168" s="228"/>
      <c r="H168" s="228"/>
      <c r="I168" s="228"/>
      <c r="J168" s="228"/>
      <c r="K168" s="228"/>
      <c r="L168" s="229" t="s">
        <v>253</v>
      </c>
      <c r="M168" s="0" t="str">
        <f aca="false">IF($B$2="","",ISNUMBER(SEARCH($B$2,D168&amp;" "&amp;E168&amp;" "&amp;H168)))</f>
        <v/>
      </c>
    </row>
    <row r="169" customFormat="false" ht="15" hidden="false" customHeight="true" outlineLevel="0" collapsed="false">
      <c r="A169" s="225"/>
      <c r="B169" s="96"/>
      <c r="C169" s="96"/>
      <c r="D169" s="225" t="s">
        <v>417</v>
      </c>
      <c r="E169" s="96"/>
      <c r="F169" s="96"/>
      <c r="G169" s="96"/>
      <c r="H169" s="96"/>
      <c r="I169" s="96"/>
      <c r="J169" s="96"/>
      <c r="K169" s="96"/>
      <c r="L169" s="226" t="s">
        <v>253</v>
      </c>
      <c r="M169" s="0" t="str">
        <f aca="false">IF($B$2="","",ISNUMBER(SEARCH($B$2,D169&amp;" "&amp;E169&amp;" "&amp;H169)))</f>
        <v/>
      </c>
    </row>
    <row r="170" customFormat="false" ht="15" hidden="false" customHeight="true" outlineLevel="0" collapsed="false">
      <c r="A170" s="227"/>
      <c r="B170" s="228"/>
      <c r="C170" s="228"/>
      <c r="D170" s="227" t="s">
        <v>418</v>
      </c>
      <c r="E170" s="228"/>
      <c r="F170" s="228"/>
      <c r="G170" s="228"/>
      <c r="H170" s="228"/>
      <c r="I170" s="228"/>
      <c r="J170" s="228"/>
      <c r="K170" s="228"/>
      <c r="L170" s="229" t="s">
        <v>253</v>
      </c>
      <c r="M170" s="0" t="str">
        <f aca="false">IF($B$2="","",ISNUMBER(SEARCH($B$2,D170&amp;" "&amp;E170&amp;" "&amp;H170)))</f>
        <v/>
      </c>
    </row>
    <row r="171" customFormat="false" ht="15" hidden="false" customHeight="true" outlineLevel="0" collapsed="false">
      <c r="A171" s="225"/>
      <c r="B171" s="96"/>
      <c r="C171" s="96"/>
      <c r="D171" s="225" t="s">
        <v>419</v>
      </c>
      <c r="E171" s="96"/>
      <c r="F171" s="96"/>
      <c r="G171" s="96"/>
      <c r="H171" s="96"/>
      <c r="I171" s="96"/>
      <c r="J171" s="96"/>
      <c r="K171" s="96"/>
      <c r="L171" s="226" t="s">
        <v>253</v>
      </c>
      <c r="M171" s="0" t="str">
        <f aca="false">IF($B$2="","",ISNUMBER(SEARCH($B$2,D171&amp;" "&amp;E171&amp;" "&amp;H171)))</f>
        <v/>
      </c>
    </row>
    <row r="172" customFormat="false" ht="15" hidden="false" customHeight="true" outlineLevel="0" collapsed="false">
      <c r="A172" s="227"/>
      <c r="B172" s="228"/>
      <c r="C172" s="228"/>
      <c r="D172" s="227" t="s">
        <v>420</v>
      </c>
      <c r="E172" s="228"/>
      <c r="F172" s="228"/>
      <c r="G172" s="228"/>
      <c r="H172" s="228"/>
      <c r="I172" s="228"/>
      <c r="J172" s="228"/>
      <c r="K172" s="228"/>
      <c r="L172" s="229" t="s">
        <v>253</v>
      </c>
      <c r="M172" s="0" t="str">
        <f aca="false">IF($B$2="","",ISNUMBER(SEARCH($B$2,D172&amp;" "&amp;E172&amp;" "&amp;H172)))</f>
        <v/>
      </c>
    </row>
    <row r="173" customFormat="false" ht="15" hidden="false" customHeight="true" outlineLevel="0" collapsed="false">
      <c r="A173" s="225"/>
      <c r="B173" s="96"/>
      <c r="C173" s="96"/>
      <c r="D173" s="225" t="s">
        <v>421</v>
      </c>
      <c r="E173" s="96"/>
      <c r="F173" s="96"/>
      <c r="G173" s="96"/>
      <c r="H173" s="96"/>
      <c r="I173" s="96"/>
      <c r="J173" s="96"/>
      <c r="K173" s="96"/>
      <c r="L173" s="226" t="s">
        <v>253</v>
      </c>
      <c r="M173" s="0" t="str">
        <f aca="false">IF($B$2="","",ISNUMBER(SEARCH($B$2,D173&amp;" "&amp;E173&amp;" "&amp;H173)))</f>
        <v/>
      </c>
    </row>
    <row r="174" customFormat="false" ht="15" hidden="false" customHeight="true" outlineLevel="0" collapsed="false">
      <c r="A174" s="227"/>
      <c r="B174" s="228"/>
      <c r="C174" s="228"/>
      <c r="D174" s="227" t="s">
        <v>422</v>
      </c>
      <c r="E174" s="228"/>
      <c r="F174" s="228"/>
      <c r="G174" s="228"/>
      <c r="H174" s="228"/>
      <c r="I174" s="228"/>
      <c r="J174" s="228"/>
      <c r="K174" s="228"/>
      <c r="L174" s="229" t="s">
        <v>253</v>
      </c>
      <c r="M174" s="0" t="str">
        <f aca="false">IF($B$2="","",ISNUMBER(SEARCH($B$2,D174&amp;" "&amp;E174&amp;" "&amp;H174)))</f>
        <v/>
      </c>
    </row>
    <row r="175" customFormat="false" ht="15" hidden="false" customHeight="true" outlineLevel="0" collapsed="false">
      <c r="A175" s="225"/>
      <c r="B175" s="96"/>
      <c r="C175" s="96"/>
      <c r="D175" s="225" t="s">
        <v>423</v>
      </c>
      <c r="E175" s="96"/>
      <c r="F175" s="96"/>
      <c r="G175" s="96"/>
      <c r="H175" s="96"/>
      <c r="I175" s="96"/>
      <c r="J175" s="96"/>
      <c r="K175" s="96"/>
      <c r="L175" s="226" t="s">
        <v>253</v>
      </c>
      <c r="M175" s="0" t="str">
        <f aca="false">IF($B$2="","",ISNUMBER(SEARCH($B$2,D175&amp;" "&amp;E175&amp;" "&amp;H175)))</f>
        <v/>
      </c>
    </row>
    <row r="176" customFormat="false" ht="15" hidden="false" customHeight="true" outlineLevel="0" collapsed="false">
      <c r="A176" s="227"/>
      <c r="B176" s="228"/>
      <c r="C176" s="228"/>
      <c r="D176" s="227" t="s">
        <v>424</v>
      </c>
      <c r="E176" s="228"/>
      <c r="F176" s="228"/>
      <c r="G176" s="228"/>
      <c r="H176" s="228"/>
      <c r="I176" s="228"/>
      <c r="J176" s="228"/>
      <c r="K176" s="228"/>
      <c r="L176" s="229" t="s">
        <v>253</v>
      </c>
      <c r="M176" s="0" t="str">
        <f aca="false">IF($B$2="","",ISNUMBER(SEARCH($B$2,D176&amp;" "&amp;E176&amp;" "&amp;H176)))</f>
        <v/>
      </c>
    </row>
    <row r="177" customFormat="false" ht="15" hidden="false" customHeight="true" outlineLevel="0" collapsed="false">
      <c r="A177" s="225"/>
      <c r="B177" s="96"/>
      <c r="C177" s="96"/>
      <c r="D177" s="225" t="s">
        <v>425</v>
      </c>
      <c r="E177" s="96"/>
      <c r="F177" s="96"/>
      <c r="G177" s="96"/>
      <c r="H177" s="96"/>
      <c r="I177" s="96"/>
      <c r="J177" s="96"/>
      <c r="K177" s="96"/>
      <c r="L177" s="226" t="s">
        <v>253</v>
      </c>
      <c r="M177" s="0" t="str">
        <f aca="false">IF($B$2="","",ISNUMBER(SEARCH($B$2,D177&amp;" "&amp;E177&amp;" "&amp;H177)))</f>
        <v/>
      </c>
    </row>
    <row r="178" customFormat="false" ht="15" hidden="false" customHeight="true" outlineLevel="0" collapsed="false">
      <c r="A178" s="227"/>
      <c r="B178" s="228"/>
      <c r="C178" s="228"/>
      <c r="D178" s="227" t="s">
        <v>426</v>
      </c>
      <c r="E178" s="228"/>
      <c r="F178" s="228"/>
      <c r="G178" s="228"/>
      <c r="H178" s="228"/>
      <c r="I178" s="228"/>
      <c r="J178" s="228"/>
      <c r="K178" s="228"/>
      <c r="L178" s="229" t="s">
        <v>253</v>
      </c>
      <c r="M178" s="0" t="str">
        <f aca="false">IF($B$2="","",ISNUMBER(SEARCH($B$2,D178&amp;" "&amp;E178&amp;" "&amp;H178)))</f>
        <v/>
      </c>
    </row>
    <row r="179" customFormat="false" ht="15" hidden="false" customHeight="true" outlineLevel="0" collapsed="false">
      <c r="A179" s="225"/>
      <c r="B179" s="96"/>
      <c r="C179" s="96"/>
      <c r="D179" s="225" t="s">
        <v>427</v>
      </c>
      <c r="E179" s="96"/>
      <c r="F179" s="96"/>
      <c r="G179" s="96"/>
      <c r="H179" s="96"/>
      <c r="I179" s="96"/>
      <c r="J179" s="96"/>
      <c r="K179" s="96"/>
      <c r="L179" s="226" t="s">
        <v>253</v>
      </c>
      <c r="M179" s="0" t="str">
        <f aca="false">IF($B$2="","",ISNUMBER(SEARCH($B$2,D179&amp;" "&amp;E179&amp;" "&amp;H179)))</f>
        <v/>
      </c>
    </row>
    <row r="180" customFormat="false" ht="15" hidden="false" customHeight="true" outlineLevel="0" collapsed="false">
      <c r="A180" s="227"/>
      <c r="B180" s="228"/>
      <c r="C180" s="228"/>
      <c r="D180" s="227" t="s">
        <v>428</v>
      </c>
      <c r="E180" s="228"/>
      <c r="F180" s="228"/>
      <c r="G180" s="228"/>
      <c r="H180" s="228"/>
      <c r="I180" s="228"/>
      <c r="J180" s="228"/>
      <c r="K180" s="228"/>
      <c r="L180" s="229" t="s">
        <v>253</v>
      </c>
      <c r="M180" s="0" t="str">
        <f aca="false">IF($B$2="","",ISNUMBER(SEARCH($B$2,D180&amp;" "&amp;E180&amp;" "&amp;H180)))</f>
        <v/>
      </c>
    </row>
    <row r="181" customFormat="false" ht="15" hidden="false" customHeight="true" outlineLevel="0" collapsed="false">
      <c r="A181" s="225"/>
      <c r="B181" s="96"/>
      <c r="C181" s="96"/>
      <c r="D181" s="225" t="s">
        <v>429</v>
      </c>
      <c r="E181" s="96"/>
      <c r="F181" s="96"/>
      <c r="G181" s="96"/>
      <c r="H181" s="96"/>
      <c r="I181" s="96"/>
      <c r="J181" s="96"/>
      <c r="K181" s="96"/>
      <c r="L181" s="226" t="s">
        <v>253</v>
      </c>
      <c r="M181" s="0" t="str">
        <f aca="false">IF($B$2="","",ISNUMBER(SEARCH($B$2,D181&amp;" "&amp;E181&amp;" "&amp;H181)))</f>
        <v/>
      </c>
    </row>
    <row r="182" customFormat="false" ht="15" hidden="false" customHeight="true" outlineLevel="0" collapsed="false">
      <c r="A182" s="227"/>
      <c r="B182" s="228"/>
      <c r="C182" s="228"/>
      <c r="D182" s="227" t="s">
        <v>430</v>
      </c>
      <c r="E182" s="228"/>
      <c r="F182" s="228"/>
      <c r="G182" s="228"/>
      <c r="H182" s="228"/>
      <c r="I182" s="228"/>
      <c r="J182" s="228"/>
      <c r="K182" s="228"/>
      <c r="L182" s="229" t="s">
        <v>253</v>
      </c>
      <c r="M182" s="0" t="str">
        <f aca="false">IF($B$2="","",ISNUMBER(SEARCH($B$2,D182&amp;" "&amp;E182&amp;" "&amp;H182)))</f>
        <v/>
      </c>
    </row>
    <row r="183" customFormat="false" ht="15" hidden="false" customHeight="true" outlineLevel="0" collapsed="false">
      <c r="A183" s="225"/>
      <c r="B183" s="96"/>
      <c r="C183" s="96"/>
      <c r="D183" s="225" t="s">
        <v>431</v>
      </c>
      <c r="E183" s="96"/>
      <c r="F183" s="96"/>
      <c r="G183" s="96"/>
      <c r="H183" s="96"/>
      <c r="I183" s="96"/>
      <c r="J183" s="96"/>
      <c r="K183" s="96"/>
      <c r="L183" s="226" t="s">
        <v>253</v>
      </c>
      <c r="M183" s="0" t="str">
        <f aca="false">IF($B$2="","",ISNUMBER(SEARCH($B$2,D183&amp;" "&amp;E183&amp;" "&amp;H183)))</f>
        <v/>
      </c>
    </row>
    <row r="184" customFormat="false" ht="15" hidden="false" customHeight="true" outlineLevel="0" collapsed="false">
      <c r="A184" s="227"/>
      <c r="B184" s="228"/>
      <c r="C184" s="228"/>
      <c r="D184" s="227" t="s">
        <v>432</v>
      </c>
      <c r="E184" s="228"/>
      <c r="F184" s="228"/>
      <c r="G184" s="228"/>
      <c r="H184" s="228"/>
      <c r="I184" s="228"/>
      <c r="J184" s="228"/>
      <c r="K184" s="228"/>
      <c r="L184" s="229" t="s">
        <v>253</v>
      </c>
      <c r="M184" s="0" t="str">
        <f aca="false">IF($B$2="","",ISNUMBER(SEARCH($B$2,D184&amp;" "&amp;E184&amp;" "&amp;H184)))</f>
        <v/>
      </c>
    </row>
    <row r="185" customFormat="false" ht="15" hidden="false" customHeight="true" outlineLevel="0" collapsed="false">
      <c r="A185" s="225"/>
      <c r="B185" s="96"/>
      <c r="C185" s="96"/>
      <c r="D185" s="225" t="s">
        <v>433</v>
      </c>
      <c r="E185" s="96"/>
      <c r="F185" s="96"/>
      <c r="G185" s="96"/>
      <c r="H185" s="96"/>
      <c r="I185" s="96"/>
      <c r="J185" s="96"/>
      <c r="K185" s="96"/>
      <c r="L185" s="226" t="s">
        <v>253</v>
      </c>
      <c r="M185" s="0" t="str">
        <f aca="false">IF($B$2="","",ISNUMBER(SEARCH($B$2,D185&amp;" "&amp;E185&amp;" "&amp;H185)))</f>
        <v/>
      </c>
    </row>
    <row r="186" customFormat="false" ht="15" hidden="false" customHeight="true" outlineLevel="0" collapsed="false">
      <c r="A186" s="227"/>
      <c r="B186" s="228"/>
      <c r="C186" s="228"/>
      <c r="D186" s="227" t="s">
        <v>434</v>
      </c>
      <c r="E186" s="228"/>
      <c r="F186" s="228"/>
      <c r="G186" s="228"/>
      <c r="H186" s="228"/>
      <c r="I186" s="228"/>
      <c r="J186" s="228"/>
      <c r="K186" s="228"/>
      <c r="L186" s="229" t="s">
        <v>253</v>
      </c>
      <c r="M186" s="0" t="str">
        <f aca="false">IF($B$2="","",ISNUMBER(SEARCH($B$2,D186&amp;" "&amp;E186&amp;" "&amp;H186)))</f>
        <v/>
      </c>
    </row>
    <row r="187" customFormat="false" ht="15" hidden="false" customHeight="true" outlineLevel="0" collapsed="false">
      <c r="A187" s="225"/>
      <c r="B187" s="96"/>
      <c r="C187" s="96"/>
      <c r="D187" s="225" t="s">
        <v>435</v>
      </c>
      <c r="E187" s="96"/>
      <c r="F187" s="96"/>
      <c r="G187" s="96"/>
      <c r="H187" s="96"/>
      <c r="I187" s="96"/>
      <c r="J187" s="96"/>
      <c r="K187" s="96"/>
      <c r="L187" s="226" t="s">
        <v>253</v>
      </c>
      <c r="M187" s="0" t="str">
        <f aca="false">IF($B$2="","",ISNUMBER(SEARCH($B$2,D187&amp;" "&amp;E187&amp;" "&amp;H187)))</f>
        <v/>
      </c>
    </row>
    <row r="188" customFormat="false" ht="15" hidden="false" customHeight="true" outlineLevel="0" collapsed="false">
      <c r="A188" s="227"/>
      <c r="B188" s="228"/>
      <c r="C188" s="228"/>
      <c r="D188" s="227" t="s">
        <v>436</v>
      </c>
      <c r="E188" s="228"/>
      <c r="F188" s="228"/>
      <c r="G188" s="228"/>
      <c r="H188" s="228"/>
      <c r="I188" s="228"/>
      <c r="J188" s="228"/>
      <c r="K188" s="228"/>
      <c r="L188" s="229" t="s">
        <v>253</v>
      </c>
      <c r="M188" s="0" t="str">
        <f aca="false">IF($B$2="","",ISNUMBER(SEARCH($B$2,D188&amp;" "&amp;E188&amp;" "&amp;H188)))</f>
        <v/>
      </c>
    </row>
    <row r="189" customFormat="false" ht="15" hidden="false" customHeight="true" outlineLevel="0" collapsed="false">
      <c r="A189" s="225"/>
      <c r="B189" s="96"/>
      <c r="C189" s="96"/>
      <c r="D189" s="225" t="s">
        <v>437</v>
      </c>
      <c r="E189" s="96"/>
      <c r="F189" s="96"/>
      <c r="G189" s="96"/>
      <c r="H189" s="96"/>
      <c r="I189" s="96"/>
      <c r="J189" s="96"/>
      <c r="K189" s="96"/>
      <c r="L189" s="226" t="s">
        <v>253</v>
      </c>
      <c r="M189" s="0" t="str">
        <f aca="false">IF($B$2="","",ISNUMBER(SEARCH($B$2,D189&amp;" "&amp;E189&amp;" "&amp;H189)))</f>
        <v/>
      </c>
    </row>
    <row r="190" customFormat="false" ht="15" hidden="false" customHeight="true" outlineLevel="0" collapsed="false">
      <c r="A190" s="227"/>
      <c r="B190" s="228"/>
      <c r="C190" s="228"/>
      <c r="D190" s="227" t="s">
        <v>438</v>
      </c>
      <c r="E190" s="228"/>
      <c r="F190" s="228"/>
      <c r="G190" s="228"/>
      <c r="H190" s="228"/>
      <c r="I190" s="228"/>
      <c r="J190" s="228"/>
      <c r="K190" s="228"/>
      <c r="L190" s="229" t="s">
        <v>253</v>
      </c>
      <c r="M190" s="0" t="str">
        <f aca="false">IF($B$2="","",ISNUMBER(SEARCH($B$2,D190&amp;" "&amp;E190&amp;" "&amp;H190)))</f>
        <v/>
      </c>
    </row>
    <row r="191" customFormat="false" ht="15" hidden="false" customHeight="true" outlineLevel="0" collapsed="false">
      <c r="A191" s="225"/>
      <c r="B191" s="96"/>
      <c r="C191" s="96"/>
      <c r="D191" s="225" t="s">
        <v>439</v>
      </c>
      <c r="E191" s="96"/>
      <c r="F191" s="96"/>
      <c r="G191" s="96"/>
      <c r="H191" s="96"/>
      <c r="I191" s="96"/>
      <c r="J191" s="96"/>
      <c r="K191" s="96"/>
      <c r="L191" s="226" t="s">
        <v>253</v>
      </c>
      <c r="M191" s="0" t="str">
        <f aca="false">IF($B$2="","",ISNUMBER(SEARCH($B$2,D191&amp;" "&amp;E191&amp;" "&amp;H191)))</f>
        <v/>
      </c>
    </row>
    <row r="192" customFormat="false" ht="15" hidden="false" customHeight="true" outlineLevel="0" collapsed="false">
      <c r="A192" s="227"/>
      <c r="B192" s="228"/>
      <c r="C192" s="228"/>
      <c r="D192" s="227" t="s">
        <v>440</v>
      </c>
      <c r="E192" s="228"/>
      <c r="F192" s="228"/>
      <c r="G192" s="228"/>
      <c r="H192" s="228"/>
      <c r="I192" s="228"/>
      <c r="J192" s="228"/>
      <c r="K192" s="228"/>
      <c r="L192" s="229" t="s">
        <v>253</v>
      </c>
      <c r="M192" s="0" t="str">
        <f aca="false">IF($B$2="","",ISNUMBER(SEARCH($B$2,D192&amp;" "&amp;E192&amp;" "&amp;H192)))</f>
        <v/>
      </c>
    </row>
    <row r="193" customFormat="false" ht="15" hidden="false" customHeight="true" outlineLevel="0" collapsed="false">
      <c r="A193" s="225"/>
      <c r="B193" s="96"/>
      <c r="C193" s="96"/>
      <c r="D193" s="225" t="s">
        <v>441</v>
      </c>
      <c r="E193" s="96"/>
      <c r="F193" s="96"/>
      <c r="G193" s="96"/>
      <c r="H193" s="96"/>
      <c r="I193" s="96"/>
      <c r="J193" s="96"/>
      <c r="K193" s="96"/>
      <c r="L193" s="226" t="s">
        <v>253</v>
      </c>
      <c r="M193" s="0" t="str">
        <f aca="false">IF($B$2="","",ISNUMBER(SEARCH($B$2,D193&amp;" "&amp;E193&amp;" "&amp;H193)))</f>
        <v/>
      </c>
    </row>
    <row r="194" customFormat="false" ht="15" hidden="false" customHeight="true" outlineLevel="0" collapsed="false">
      <c r="A194" s="227"/>
      <c r="B194" s="228"/>
      <c r="C194" s="228"/>
      <c r="D194" s="227" t="s">
        <v>442</v>
      </c>
      <c r="E194" s="228"/>
      <c r="F194" s="228"/>
      <c r="G194" s="228"/>
      <c r="H194" s="228"/>
      <c r="I194" s="228"/>
      <c r="J194" s="228"/>
      <c r="K194" s="228"/>
      <c r="L194" s="229" t="s">
        <v>253</v>
      </c>
      <c r="M194" s="0" t="str">
        <f aca="false">IF($B$2="","",ISNUMBER(SEARCH($B$2,D194&amp;" "&amp;E194&amp;" "&amp;H194)))</f>
        <v/>
      </c>
    </row>
    <row r="195" customFormat="false" ht="15" hidden="false" customHeight="true" outlineLevel="0" collapsed="false">
      <c r="A195" s="225"/>
      <c r="B195" s="96"/>
      <c r="C195" s="96"/>
      <c r="D195" s="225" t="s">
        <v>443</v>
      </c>
      <c r="E195" s="96"/>
      <c r="F195" s="96"/>
      <c r="G195" s="96"/>
      <c r="H195" s="96"/>
      <c r="I195" s="96"/>
      <c r="J195" s="96"/>
      <c r="K195" s="96"/>
      <c r="L195" s="226" t="s">
        <v>253</v>
      </c>
      <c r="M195" s="0" t="str">
        <f aca="false">IF($B$2="","",ISNUMBER(SEARCH($B$2,D195&amp;" "&amp;E195&amp;" "&amp;H195)))</f>
        <v/>
      </c>
    </row>
    <row r="196" customFormat="false" ht="15" hidden="false" customHeight="true" outlineLevel="0" collapsed="false">
      <c r="A196" s="227"/>
      <c r="B196" s="228"/>
      <c r="C196" s="228"/>
      <c r="D196" s="227" t="s">
        <v>444</v>
      </c>
      <c r="E196" s="228"/>
      <c r="F196" s="228"/>
      <c r="G196" s="228"/>
      <c r="H196" s="228"/>
      <c r="I196" s="228"/>
      <c r="J196" s="228"/>
      <c r="K196" s="228"/>
      <c r="L196" s="229" t="s">
        <v>253</v>
      </c>
      <c r="M196" s="0" t="str">
        <f aca="false">IF($B$2="","",ISNUMBER(SEARCH($B$2,D196&amp;" "&amp;E196&amp;" "&amp;H196)))</f>
        <v/>
      </c>
    </row>
    <row r="197" customFormat="false" ht="15" hidden="false" customHeight="true" outlineLevel="0" collapsed="false">
      <c r="A197" s="225"/>
      <c r="B197" s="96"/>
      <c r="C197" s="96"/>
      <c r="D197" s="225" t="s">
        <v>445</v>
      </c>
      <c r="E197" s="96"/>
      <c r="F197" s="96"/>
      <c r="G197" s="96"/>
      <c r="H197" s="96"/>
      <c r="I197" s="96"/>
      <c r="J197" s="96"/>
      <c r="K197" s="96"/>
      <c r="L197" s="226" t="s">
        <v>253</v>
      </c>
      <c r="M197" s="0" t="str">
        <f aca="false">IF($B$2="","",ISNUMBER(SEARCH($B$2,D197&amp;" "&amp;E197&amp;" "&amp;H197)))</f>
        <v/>
      </c>
    </row>
    <row r="198" customFormat="false" ht="15" hidden="false" customHeight="true" outlineLevel="0" collapsed="false">
      <c r="A198" s="227"/>
      <c r="B198" s="228"/>
      <c r="C198" s="228"/>
      <c r="D198" s="227" t="s">
        <v>446</v>
      </c>
      <c r="E198" s="228"/>
      <c r="F198" s="228"/>
      <c r="G198" s="228"/>
      <c r="H198" s="228"/>
      <c r="I198" s="228"/>
      <c r="J198" s="228"/>
      <c r="K198" s="228"/>
      <c r="L198" s="229" t="s">
        <v>253</v>
      </c>
      <c r="M198" s="0" t="str">
        <f aca="false">IF($B$2="","",ISNUMBER(SEARCH($B$2,D198&amp;" "&amp;E198&amp;" "&amp;H198)))</f>
        <v/>
      </c>
    </row>
    <row r="199" customFormat="false" ht="15" hidden="false" customHeight="true" outlineLevel="0" collapsed="false">
      <c r="A199" s="225"/>
      <c r="B199" s="96"/>
      <c r="C199" s="96"/>
      <c r="D199" s="225" t="s">
        <v>447</v>
      </c>
      <c r="E199" s="96"/>
      <c r="F199" s="96"/>
      <c r="G199" s="96"/>
      <c r="H199" s="96"/>
      <c r="I199" s="96"/>
      <c r="J199" s="96"/>
      <c r="K199" s="96"/>
      <c r="L199" s="226" t="s">
        <v>253</v>
      </c>
      <c r="M199" s="0" t="str">
        <f aca="false">IF($B$2="","",ISNUMBER(SEARCH($B$2,D199&amp;" "&amp;E199&amp;" "&amp;H199)))</f>
        <v/>
      </c>
    </row>
    <row r="200" customFormat="false" ht="15" hidden="false" customHeight="true" outlineLevel="0" collapsed="false">
      <c r="A200" s="227"/>
      <c r="B200" s="228"/>
      <c r="C200" s="228"/>
      <c r="D200" s="227" t="s">
        <v>448</v>
      </c>
      <c r="E200" s="228"/>
      <c r="F200" s="228"/>
      <c r="G200" s="228"/>
      <c r="H200" s="228"/>
      <c r="I200" s="228"/>
      <c r="J200" s="228"/>
      <c r="K200" s="228"/>
      <c r="L200" s="229" t="s">
        <v>253</v>
      </c>
      <c r="M200" s="0" t="str">
        <f aca="false">IF($B$2="","",ISNUMBER(SEARCH($B$2,D200&amp;" "&amp;E200&amp;" "&amp;H200)))</f>
        <v/>
      </c>
    </row>
    <row r="201" customFormat="false" ht="15" hidden="false" customHeight="true" outlineLevel="0" collapsed="false">
      <c r="A201" s="225"/>
      <c r="B201" s="96"/>
      <c r="C201" s="96"/>
      <c r="D201" s="225" t="s">
        <v>449</v>
      </c>
      <c r="E201" s="96"/>
      <c r="F201" s="96"/>
      <c r="G201" s="96"/>
      <c r="H201" s="96"/>
      <c r="I201" s="96"/>
      <c r="J201" s="96"/>
      <c r="K201" s="96"/>
      <c r="L201" s="226" t="s">
        <v>253</v>
      </c>
      <c r="M201" s="0" t="str">
        <f aca="false">IF($B$2="","",ISNUMBER(SEARCH($B$2,D201&amp;" "&amp;E201&amp;" "&amp;H201)))</f>
        <v/>
      </c>
    </row>
    <row r="202" customFormat="false" ht="15" hidden="false" customHeight="true" outlineLevel="0" collapsed="false">
      <c r="A202" s="227"/>
      <c r="B202" s="228"/>
      <c r="C202" s="228"/>
      <c r="D202" s="227" t="s">
        <v>450</v>
      </c>
      <c r="E202" s="228"/>
      <c r="F202" s="228"/>
      <c r="G202" s="228"/>
      <c r="H202" s="228"/>
      <c r="I202" s="228"/>
      <c r="J202" s="228"/>
      <c r="K202" s="228"/>
      <c r="L202" s="229" t="s">
        <v>253</v>
      </c>
      <c r="M202" s="0" t="str">
        <f aca="false">IF($B$2="","",ISNUMBER(SEARCH($B$2,D202&amp;" "&amp;E202&amp;" "&amp;H202)))</f>
        <v/>
      </c>
    </row>
    <row r="203" customFormat="false" ht="15" hidden="false" customHeight="true" outlineLevel="0" collapsed="false">
      <c r="A203" s="225"/>
      <c r="B203" s="96"/>
      <c r="C203" s="96"/>
      <c r="D203" s="225" t="s">
        <v>451</v>
      </c>
      <c r="E203" s="96"/>
      <c r="F203" s="96"/>
      <c r="G203" s="96"/>
      <c r="H203" s="96"/>
      <c r="I203" s="96"/>
      <c r="J203" s="96"/>
      <c r="K203" s="96"/>
      <c r="L203" s="226" t="s">
        <v>253</v>
      </c>
      <c r="M203" s="0" t="str">
        <f aca="false">IF($B$2="","",ISNUMBER(SEARCH($B$2,D203&amp;" "&amp;E203&amp;" "&amp;H203)))</f>
        <v/>
      </c>
    </row>
    <row r="204" customFormat="false" ht="15" hidden="false" customHeight="true" outlineLevel="0" collapsed="false">
      <c r="A204" s="227"/>
      <c r="B204" s="228"/>
      <c r="C204" s="228"/>
      <c r="D204" s="227" t="s">
        <v>452</v>
      </c>
      <c r="E204" s="228"/>
      <c r="F204" s="228"/>
      <c r="G204" s="228"/>
      <c r="H204" s="228"/>
      <c r="I204" s="228"/>
      <c r="J204" s="228"/>
      <c r="K204" s="228"/>
      <c r="L204" s="229" t="s">
        <v>253</v>
      </c>
      <c r="M204" s="0" t="str">
        <f aca="false">IF($B$2="","",ISNUMBER(SEARCH($B$2,D204&amp;" "&amp;E204&amp;" "&amp;H204)))</f>
        <v/>
      </c>
    </row>
  </sheetData>
  <mergeCells count="1">
    <mergeCell ref="D1:L1"/>
  </mergeCells>
  <conditionalFormatting sqref="A5:I204">
    <cfRule type="expression" priority="2" aboveAverage="0" equalAverage="0" bottom="0" percent="0" rank="0" text="" dxfId="0">
      <formula>$J5=1</formula>
    </cfRule>
  </conditionalFormatting>
  <dataValidations count="1">
    <dataValidation allowBlank="true" errorStyle="stop" operator="between" showDropDown="false" showErrorMessage="true" showInputMessage="false" sqref="L5:L203" type="list">
      <formula1>"نشط,موقوف,محتمل"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63"/>
  <sheetViews>
    <sheetView showFormulas="false" showGridLines="true" showRowColHeaders="true" showZeros="true" rightToLeft="true" tabSelected="false" showOutlineSymbols="true" defaultGridColor="true" view="normal" topLeftCell="A1" colorId="64" zoomScale="100" zoomScaleNormal="100" zoomScalePageLayoutView="100" workbookViewId="0">
      <pane xSplit="0" ySplit="7" topLeftCell="A8" activePane="bottomLeft" state="frozen"/>
      <selection pane="topLeft" activeCell="A1" activeCellId="0" sqref="A1"/>
      <selection pane="bottomLeft" activeCell="A1" activeCellId="0" sqref="A1"/>
    </sheetView>
  </sheetViews>
  <sheetFormatPr defaultColWidth="8.6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20"/>
    <col collapsed="false" customWidth="true" hidden="false" outlineLevel="0" max="3" min="3" style="0" width="13"/>
    <col collapsed="false" customWidth="true" hidden="false" outlineLevel="0" max="4" min="4" style="0" width="5"/>
    <col collapsed="false" customWidth="true" hidden="false" outlineLevel="0" max="5" min="5" style="0" width="20"/>
    <col collapsed="false" customWidth="true" hidden="false" outlineLevel="0" max="6" min="6" style="0" width="13"/>
    <col collapsed="false" customWidth="true" hidden="false" outlineLevel="0" max="7" min="7" style="0" width="10"/>
    <col collapsed="false" customWidth="true" hidden="false" outlineLevel="0" max="8" min="8" style="0" width="12"/>
    <col collapsed="false" customWidth="true" hidden="false" outlineLevel="0" max="9" min="9" style="0" width="13"/>
    <col collapsed="false" customWidth="true" hidden="false" outlineLevel="0" max="10" min="10" style="0" width="16"/>
    <col collapsed="false" customWidth="true" hidden="false" outlineLevel="0" max="11" min="11" style="0" width="9"/>
    <col collapsed="false" customWidth="true" hidden="false" outlineLevel="0" max="12" min="12" style="0" width="16"/>
    <col collapsed="false" customWidth="true" hidden="false" outlineLevel="0" max="13" min="13" style="0" width="14"/>
    <col collapsed="false" customWidth="true" hidden="false" outlineLevel="0" max="14" min="14" style="0" width="10"/>
    <col collapsed="false" customWidth="true" hidden="false" outlineLevel="0" max="15" min="15" style="0" width="16"/>
  </cols>
  <sheetData>
    <row r="1" customFormat="false" ht="37.5" hidden="false" customHeight="true" outlineLevel="0" collapsed="false">
      <c r="A1" s="94"/>
      <c r="D1" s="94" t="s">
        <v>453</v>
      </c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119"/>
      <c r="Q1" s="119"/>
    </row>
    <row r="2" customFormat="false" ht="21.75" hidden="false" customHeight="true" outlineLevel="0" collapsed="false">
      <c r="A2" s="122"/>
      <c r="B2" s="123"/>
      <c r="D2" s="122" t="s">
        <v>174</v>
      </c>
      <c r="E2" s="123"/>
      <c r="G2" s="122" t="s">
        <v>172</v>
      </c>
      <c r="J2" s="123"/>
      <c r="M2" s="122" t="s">
        <v>454</v>
      </c>
      <c r="N2" s="123"/>
    </row>
    <row r="3" customFormat="false" ht="21.75" hidden="false" customHeight="true" outlineLevel="0" collapsed="false">
      <c r="A3" s="122"/>
      <c r="B3" s="123"/>
      <c r="D3" s="122" t="s">
        <v>455</v>
      </c>
      <c r="E3" s="123"/>
      <c r="G3" s="122" t="s">
        <v>456</v>
      </c>
      <c r="J3" s="123"/>
      <c r="N3" s="122" t="s">
        <v>457</v>
      </c>
      <c r="O3" s="123"/>
    </row>
    <row r="4" customFormat="false" ht="21.75" hidden="false" customHeight="true" outlineLevel="0" collapsed="false">
      <c r="A4" s="122"/>
      <c r="B4" s="123"/>
      <c r="D4" s="122" t="s">
        <v>458</v>
      </c>
      <c r="E4" s="123"/>
      <c r="J4" s="122" t="s">
        <v>222</v>
      </c>
      <c r="K4" s="123"/>
      <c r="N4" s="122" t="s">
        <v>459</v>
      </c>
      <c r="O4" s="123"/>
    </row>
    <row r="5" customFormat="false" ht="21.75" hidden="false" customHeight="true" outlineLevel="0" collapsed="false">
      <c r="A5" s="122"/>
      <c r="B5" s="123"/>
      <c r="D5" s="122" t="s">
        <v>176</v>
      </c>
      <c r="E5" s="123"/>
    </row>
    <row r="6" customFormat="false" ht="15" hidden="false" customHeight="true" outlineLevel="0" collapsed="false">
      <c r="A6" s="230"/>
      <c r="B6" s="231"/>
      <c r="C6" s="232"/>
      <c r="D6" s="230" t="s">
        <v>460</v>
      </c>
      <c r="E6" s="231"/>
      <c r="F6" s="232" t="s">
        <v>461</v>
      </c>
    </row>
    <row r="7" customFormat="false" ht="27.75" hidden="false" customHeight="true" outlineLevel="0" collapsed="false">
      <c r="A7" s="95"/>
      <c r="B7" s="95"/>
      <c r="C7" s="95"/>
      <c r="D7" s="95" t="s">
        <v>161</v>
      </c>
      <c r="E7" s="95" t="s">
        <v>215</v>
      </c>
      <c r="F7" s="95" t="s">
        <v>178</v>
      </c>
      <c r="G7" s="95" t="s">
        <v>216</v>
      </c>
      <c r="H7" s="95" t="s">
        <v>203</v>
      </c>
      <c r="I7" s="95" t="s">
        <v>204</v>
      </c>
      <c r="J7" s="95" t="s">
        <v>163</v>
      </c>
      <c r="K7" s="95" t="s">
        <v>218</v>
      </c>
      <c r="L7" s="95" t="s">
        <v>217</v>
      </c>
      <c r="M7" s="95" t="s">
        <v>462</v>
      </c>
      <c r="N7" s="95" t="s">
        <v>463</v>
      </c>
      <c r="O7" s="95" t="s">
        <v>182</v>
      </c>
      <c r="P7" s="95" t="s">
        <v>464</v>
      </c>
      <c r="Q7" s="95" t="s">
        <v>465</v>
      </c>
    </row>
    <row r="8" customFormat="false" ht="15" hidden="false" customHeight="true" outlineLevel="0" collapsed="false">
      <c r="A8" s="96"/>
      <c r="B8" s="96"/>
      <c r="C8" s="96"/>
      <c r="D8" s="96" t="n">
        <v>1</v>
      </c>
      <c r="E8" s="96"/>
      <c r="F8" s="96"/>
      <c r="G8" s="96"/>
      <c r="H8" s="159"/>
      <c r="I8" s="160"/>
      <c r="J8" s="96" t="s">
        <v>116</v>
      </c>
      <c r="K8" s="96"/>
      <c r="L8" s="195" t="str">
        <f aca="false">IF(H8="كم",320,IF(H8="نص كم",300,""))</f>
        <v/>
      </c>
      <c r="M8" s="233" t="n">
        <v>0</v>
      </c>
      <c r="N8" s="234" t="str">
        <f aca="false">IF(K8="","",L8*(1-M8))</f>
        <v/>
      </c>
      <c r="O8" s="235" t="str">
        <f aca="false">IF(K8="","",K8*N8)</f>
        <v/>
      </c>
      <c r="P8" s="96" t="s">
        <v>466</v>
      </c>
      <c r="Q8" s="236" t="str">
        <f aca="false">IF(K8="","",O8*1.14)</f>
        <v/>
      </c>
    </row>
    <row r="9" customFormat="false" ht="15" hidden="false" customHeight="true" outlineLevel="0" collapsed="false">
      <c r="A9" s="228"/>
      <c r="B9" s="228"/>
      <c r="C9" s="228"/>
      <c r="D9" s="228" t="n">
        <v>2</v>
      </c>
      <c r="E9" s="228"/>
      <c r="F9" s="228"/>
      <c r="G9" s="228"/>
      <c r="H9" s="159"/>
      <c r="I9" s="160"/>
      <c r="J9" s="228" t="s">
        <v>116</v>
      </c>
      <c r="K9" s="228"/>
      <c r="L9" s="198" t="str">
        <f aca="false">IF(H9="كم",320,IF(H9="نص كم",300,""))</f>
        <v/>
      </c>
      <c r="M9" s="237" t="n">
        <v>0</v>
      </c>
      <c r="N9" s="238" t="str">
        <f aca="false">IF(K9="","",L9*(1-M9))</f>
        <v/>
      </c>
      <c r="O9" s="239" t="str">
        <f aca="false">IF(K9="","",K9*N9)</f>
        <v/>
      </c>
      <c r="P9" s="228" t="s">
        <v>466</v>
      </c>
      <c r="Q9" s="198" t="str">
        <f aca="false">IF(K9="","",O9*1.14)</f>
        <v/>
      </c>
    </row>
    <row r="10" customFormat="false" ht="15" hidden="false" customHeight="true" outlineLevel="0" collapsed="false">
      <c r="A10" s="96"/>
      <c r="B10" s="96"/>
      <c r="C10" s="96"/>
      <c r="D10" s="96" t="n">
        <v>3</v>
      </c>
      <c r="E10" s="96"/>
      <c r="F10" s="96"/>
      <c r="G10" s="96"/>
      <c r="H10" s="159"/>
      <c r="I10" s="160"/>
      <c r="J10" s="96" t="s">
        <v>116</v>
      </c>
      <c r="K10" s="96"/>
      <c r="L10" s="195" t="str">
        <f aca="false">IF(H10="كم",320,IF(H10="نص كم",300,""))</f>
        <v/>
      </c>
      <c r="M10" s="233" t="n">
        <v>0</v>
      </c>
      <c r="N10" s="234" t="str">
        <f aca="false">IF(K10="","",L10*(1-M10))</f>
        <v/>
      </c>
      <c r="O10" s="235" t="str">
        <f aca="false">IF(K10="","",K10*N10)</f>
        <v/>
      </c>
      <c r="P10" s="96" t="s">
        <v>466</v>
      </c>
      <c r="Q10" s="236" t="str">
        <f aca="false">IF(K10="","",O10*1.14)</f>
        <v/>
      </c>
    </row>
    <row r="11" customFormat="false" ht="15" hidden="false" customHeight="true" outlineLevel="0" collapsed="false">
      <c r="A11" s="228"/>
      <c r="B11" s="228"/>
      <c r="C11" s="228"/>
      <c r="D11" s="228" t="n">
        <v>4</v>
      </c>
      <c r="E11" s="228"/>
      <c r="F11" s="228"/>
      <c r="G11" s="228"/>
      <c r="H11" s="159"/>
      <c r="I11" s="160"/>
      <c r="J11" s="228" t="s">
        <v>116</v>
      </c>
      <c r="K11" s="228"/>
      <c r="L11" s="198" t="str">
        <f aca="false">IF(H11="كم",320,IF(H11="نص كم",300,""))</f>
        <v/>
      </c>
      <c r="M11" s="237" t="n">
        <v>0</v>
      </c>
      <c r="N11" s="238" t="str">
        <f aca="false">IF(K11="","",L11*(1-M11))</f>
        <v/>
      </c>
      <c r="O11" s="239" t="str">
        <f aca="false">IF(K11="","",K11*N11)</f>
        <v/>
      </c>
      <c r="P11" s="228" t="s">
        <v>466</v>
      </c>
      <c r="Q11" s="198" t="str">
        <f aca="false">IF(K11="","",O11*1.14)</f>
        <v/>
      </c>
    </row>
    <row r="12" customFormat="false" ht="15" hidden="false" customHeight="true" outlineLevel="0" collapsed="false">
      <c r="A12" s="96"/>
      <c r="B12" s="96"/>
      <c r="C12" s="96"/>
      <c r="D12" s="96" t="n">
        <v>5</v>
      </c>
      <c r="E12" s="96"/>
      <c r="F12" s="96"/>
      <c r="G12" s="96"/>
      <c r="H12" s="159"/>
      <c r="I12" s="160"/>
      <c r="J12" s="96" t="s">
        <v>116</v>
      </c>
      <c r="K12" s="96"/>
      <c r="L12" s="195" t="str">
        <f aca="false">IF(H12="كم",320,IF(H12="نص كم",300,""))</f>
        <v/>
      </c>
      <c r="M12" s="233" t="n">
        <v>0</v>
      </c>
      <c r="N12" s="234" t="str">
        <f aca="false">IF(K12="","",L12*(1-M12))</f>
        <v/>
      </c>
      <c r="O12" s="235" t="str">
        <f aca="false">IF(K12="","",K12*N12)</f>
        <v/>
      </c>
      <c r="P12" s="96" t="s">
        <v>466</v>
      </c>
      <c r="Q12" s="236" t="str">
        <f aca="false">IF(K12="","",O12*1.14)</f>
        <v/>
      </c>
    </row>
    <row r="13" customFormat="false" ht="15" hidden="false" customHeight="true" outlineLevel="0" collapsed="false">
      <c r="A13" s="228"/>
      <c r="B13" s="228"/>
      <c r="C13" s="228"/>
      <c r="D13" s="228" t="n">
        <v>6</v>
      </c>
      <c r="E13" s="228"/>
      <c r="F13" s="228"/>
      <c r="G13" s="228"/>
      <c r="H13" s="159"/>
      <c r="I13" s="160"/>
      <c r="J13" s="228" t="s">
        <v>116</v>
      </c>
      <c r="K13" s="228"/>
      <c r="L13" s="198" t="str">
        <f aca="false">IF(H13="كم",320,IF(H13="نص كم",300,""))</f>
        <v/>
      </c>
      <c r="M13" s="237" t="n">
        <v>0</v>
      </c>
      <c r="N13" s="238" t="str">
        <f aca="false">IF(K13="","",L13*(1-M13))</f>
        <v/>
      </c>
      <c r="O13" s="239" t="str">
        <f aca="false">IF(K13="","",K13*N13)</f>
        <v/>
      </c>
      <c r="P13" s="228" t="s">
        <v>466</v>
      </c>
      <c r="Q13" s="198" t="str">
        <f aca="false">IF(K13="","",O13*1.14)</f>
        <v/>
      </c>
    </row>
    <row r="14" customFormat="false" ht="15" hidden="false" customHeight="true" outlineLevel="0" collapsed="false">
      <c r="A14" s="96"/>
      <c r="B14" s="96"/>
      <c r="C14" s="96"/>
      <c r="D14" s="96" t="n">
        <v>7</v>
      </c>
      <c r="E14" s="96"/>
      <c r="F14" s="96"/>
      <c r="G14" s="96"/>
      <c r="H14" s="159"/>
      <c r="I14" s="160"/>
      <c r="J14" s="96" t="s">
        <v>116</v>
      </c>
      <c r="K14" s="96"/>
      <c r="L14" s="195" t="str">
        <f aca="false">IF(H14="كم",320,IF(H14="نص كم",300,""))</f>
        <v/>
      </c>
      <c r="M14" s="233" t="n">
        <v>0</v>
      </c>
      <c r="N14" s="234" t="str">
        <f aca="false">IF(K14="","",L14*(1-M14))</f>
        <v/>
      </c>
      <c r="O14" s="235" t="str">
        <f aca="false">IF(K14="","",K14*N14)</f>
        <v/>
      </c>
      <c r="P14" s="96" t="s">
        <v>466</v>
      </c>
      <c r="Q14" s="236" t="str">
        <f aca="false">IF(K14="","",O14*1.14)</f>
        <v/>
      </c>
    </row>
    <row r="15" customFormat="false" ht="15" hidden="false" customHeight="true" outlineLevel="0" collapsed="false">
      <c r="A15" s="228"/>
      <c r="B15" s="228"/>
      <c r="C15" s="228"/>
      <c r="D15" s="228" t="n">
        <v>8</v>
      </c>
      <c r="E15" s="228"/>
      <c r="F15" s="228"/>
      <c r="G15" s="228"/>
      <c r="H15" s="159"/>
      <c r="I15" s="160"/>
      <c r="J15" s="228" t="s">
        <v>116</v>
      </c>
      <c r="K15" s="228"/>
      <c r="L15" s="198" t="str">
        <f aca="false">IF(H15="كم",320,IF(H15="نص كم",300,""))</f>
        <v/>
      </c>
      <c r="M15" s="237" t="n">
        <v>0</v>
      </c>
      <c r="N15" s="238" t="str">
        <f aca="false">IF(K15="","",L15*(1-M15))</f>
        <v/>
      </c>
      <c r="O15" s="239" t="str">
        <f aca="false">IF(K15="","",K15*N15)</f>
        <v/>
      </c>
      <c r="P15" s="228" t="s">
        <v>466</v>
      </c>
      <c r="Q15" s="198" t="str">
        <f aca="false">IF(K15="","",O15*1.14)</f>
        <v/>
      </c>
    </row>
    <row r="16" customFormat="false" ht="15" hidden="false" customHeight="true" outlineLevel="0" collapsed="false">
      <c r="A16" s="96"/>
      <c r="B16" s="96"/>
      <c r="C16" s="96"/>
      <c r="D16" s="96" t="n">
        <v>9</v>
      </c>
      <c r="E16" s="96"/>
      <c r="F16" s="96"/>
      <c r="G16" s="96"/>
      <c r="H16" s="159"/>
      <c r="I16" s="160"/>
      <c r="J16" s="96" t="s">
        <v>116</v>
      </c>
      <c r="K16" s="96"/>
      <c r="L16" s="195" t="str">
        <f aca="false">IF(H16="كم",320,IF(H16="نص كم",300,""))</f>
        <v/>
      </c>
      <c r="M16" s="233" t="n">
        <v>0</v>
      </c>
      <c r="N16" s="234" t="str">
        <f aca="false">IF(K16="","",L16*(1-M16))</f>
        <v/>
      </c>
      <c r="O16" s="235" t="str">
        <f aca="false">IF(K16="","",K16*N16)</f>
        <v/>
      </c>
      <c r="P16" s="96" t="s">
        <v>466</v>
      </c>
      <c r="Q16" s="236" t="str">
        <f aca="false">IF(K16="","",O16*1.14)</f>
        <v/>
      </c>
    </row>
    <row r="17" customFormat="false" ht="15" hidden="false" customHeight="true" outlineLevel="0" collapsed="false">
      <c r="A17" s="228"/>
      <c r="B17" s="228"/>
      <c r="C17" s="228"/>
      <c r="D17" s="228" t="n">
        <v>10</v>
      </c>
      <c r="E17" s="228"/>
      <c r="F17" s="228"/>
      <c r="G17" s="228"/>
      <c r="H17" s="159"/>
      <c r="I17" s="160"/>
      <c r="J17" s="228" t="s">
        <v>116</v>
      </c>
      <c r="K17" s="228"/>
      <c r="L17" s="198" t="str">
        <f aca="false">IF(H17="كم",320,IF(H17="نص كم",300,""))</f>
        <v/>
      </c>
      <c r="M17" s="237" t="n">
        <v>0</v>
      </c>
      <c r="N17" s="238" t="str">
        <f aca="false">IF(K17="","",L17*(1-M17))</f>
        <v/>
      </c>
      <c r="O17" s="239" t="str">
        <f aca="false">IF(K17="","",K17*N17)</f>
        <v/>
      </c>
      <c r="P17" s="228" t="s">
        <v>466</v>
      </c>
      <c r="Q17" s="198" t="str">
        <f aca="false">IF(K17="","",O17*1.14)</f>
        <v/>
      </c>
    </row>
    <row r="18" customFormat="false" ht="15" hidden="false" customHeight="true" outlineLevel="0" collapsed="false">
      <c r="A18" s="96"/>
      <c r="B18" s="96"/>
      <c r="C18" s="96"/>
      <c r="D18" s="96" t="n">
        <v>11</v>
      </c>
      <c r="E18" s="96"/>
      <c r="F18" s="96"/>
      <c r="G18" s="96"/>
      <c r="H18" s="159"/>
      <c r="I18" s="160"/>
      <c r="J18" s="96" t="s">
        <v>116</v>
      </c>
      <c r="K18" s="96"/>
      <c r="L18" s="195" t="str">
        <f aca="false">IF(H18="كم",320,IF(H18="نص كم",300,""))</f>
        <v/>
      </c>
      <c r="M18" s="233" t="n">
        <v>0</v>
      </c>
      <c r="N18" s="234" t="str">
        <f aca="false">IF(K18="","",L18*(1-M18))</f>
        <v/>
      </c>
      <c r="O18" s="235" t="str">
        <f aca="false">IF(K18="","",K18*N18)</f>
        <v/>
      </c>
      <c r="P18" s="96" t="s">
        <v>466</v>
      </c>
      <c r="Q18" s="236" t="str">
        <f aca="false">IF(K18="","",O18*1.14)</f>
        <v/>
      </c>
    </row>
    <row r="19" customFormat="false" ht="15" hidden="false" customHeight="true" outlineLevel="0" collapsed="false">
      <c r="A19" s="228"/>
      <c r="B19" s="228"/>
      <c r="C19" s="228"/>
      <c r="D19" s="228" t="n">
        <v>12</v>
      </c>
      <c r="E19" s="228"/>
      <c r="F19" s="228"/>
      <c r="G19" s="228"/>
      <c r="H19" s="159"/>
      <c r="I19" s="160"/>
      <c r="J19" s="228" t="s">
        <v>116</v>
      </c>
      <c r="K19" s="228"/>
      <c r="L19" s="198" t="str">
        <f aca="false">IF(H19="كم",320,IF(H19="نص كم",300,""))</f>
        <v/>
      </c>
      <c r="M19" s="237" t="n">
        <v>0</v>
      </c>
      <c r="N19" s="238" t="str">
        <f aca="false">IF(K19="","",L19*(1-M19))</f>
        <v/>
      </c>
      <c r="O19" s="239" t="str">
        <f aca="false">IF(K19="","",K19*N19)</f>
        <v/>
      </c>
      <c r="P19" s="228" t="s">
        <v>466</v>
      </c>
      <c r="Q19" s="198" t="str">
        <f aca="false">IF(K19="","",O19*1.14)</f>
        <v/>
      </c>
    </row>
    <row r="20" customFormat="false" ht="15" hidden="false" customHeight="true" outlineLevel="0" collapsed="false">
      <c r="A20" s="96"/>
      <c r="B20" s="96"/>
      <c r="C20" s="96"/>
      <c r="D20" s="96" t="n">
        <v>13</v>
      </c>
      <c r="E20" s="96"/>
      <c r="F20" s="96"/>
      <c r="G20" s="96"/>
      <c r="H20" s="159"/>
      <c r="I20" s="160"/>
      <c r="J20" s="96" t="s">
        <v>116</v>
      </c>
      <c r="K20" s="96"/>
      <c r="L20" s="195" t="str">
        <f aca="false">IF(H20="كم",320,IF(H20="نص كم",300,""))</f>
        <v/>
      </c>
      <c r="M20" s="233" t="n">
        <v>0</v>
      </c>
      <c r="N20" s="234" t="str">
        <f aca="false">IF(K20="","",L20*(1-M20))</f>
        <v/>
      </c>
      <c r="O20" s="235" t="str">
        <f aca="false">IF(K20="","",K20*N20)</f>
        <v/>
      </c>
      <c r="P20" s="96" t="s">
        <v>466</v>
      </c>
      <c r="Q20" s="236" t="str">
        <f aca="false">IF(K20="","",O20*1.14)</f>
        <v/>
      </c>
    </row>
    <row r="21" customFormat="false" ht="15" hidden="false" customHeight="true" outlineLevel="0" collapsed="false">
      <c r="A21" s="228"/>
      <c r="B21" s="228"/>
      <c r="C21" s="228"/>
      <c r="D21" s="228" t="n">
        <v>14</v>
      </c>
      <c r="E21" s="228"/>
      <c r="F21" s="228"/>
      <c r="G21" s="228"/>
      <c r="H21" s="159"/>
      <c r="I21" s="160"/>
      <c r="J21" s="228" t="s">
        <v>116</v>
      </c>
      <c r="K21" s="228"/>
      <c r="L21" s="198" t="str">
        <f aca="false">IF(H21="كم",320,IF(H21="نص كم",300,""))</f>
        <v/>
      </c>
      <c r="M21" s="237" t="n">
        <v>0</v>
      </c>
      <c r="N21" s="238" t="str">
        <f aca="false">IF(K21="","",L21*(1-M21))</f>
        <v/>
      </c>
      <c r="O21" s="239" t="str">
        <f aca="false">IF(K21="","",K21*N21)</f>
        <v/>
      </c>
      <c r="P21" s="228" t="s">
        <v>466</v>
      </c>
      <c r="Q21" s="198" t="str">
        <f aca="false">IF(K21="","",O21*1.14)</f>
        <v/>
      </c>
    </row>
    <row r="22" customFormat="false" ht="15" hidden="false" customHeight="true" outlineLevel="0" collapsed="false">
      <c r="A22" s="96"/>
      <c r="B22" s="96"/>
      <c r="C22" s="96"/>
      <c r="D22" s="96" t="n">
        <v>15</v>
      </c>
      <c r="E22" s="96"/>
      <c r="F22" s="96"/>
      <c r="G22" s="96"/>
      <c r="H22" s="159"/>
      <c r="I22" s="160"/>
      <c r="J22" s="96" t="s">
        <v>116</v>
      </c>
      <c r="K22" s="96"/>
      <c r="L22" s="195" t="str">
        <f aca="false">IF(H22="كم",320,IF(H22="نص كم",300,""))</f>
        <v/>
      </c>
      <c r="M22" s="233" t="n">
        <v>0</v>
      </c>
      <c r="N22" s="234" t="str">
        <f aca="false">IF(K22="","",L22*(1-M22))</f>
        <v/>
      </c>
      <c r="O22" s="235" t="str">
        <f aca="false">IF(K22="","",K22*N22)</f>
        <v/>
      </c>
      <c r="P22" s="96" t="s">
        <v>466</v>
      </c>
      <c r="Q22" s="236" t="str">
        <f aca="false">IF(K22="","",O22*1.14)</f>
        <v/>
      </c>
    </row>
    <row r="23" customFormat="false" ht="15" hidden="false" customHeight="true" outlineLevel="0" collapsed="false">
      <c r="A23" s="228"/>
      <c r="B23" s="228"/>
      <c r="C23" s="228"/>
      <c r="D23" s="228" t="n">
        <v>16</v>
      </c>
      <c r="E23" s="228"/>
      <c r="F23" s="228"/>
      <c r="G23" s="228"/>
      <c r="H23" s="159"/>
      <c r="I23" s="160"/>
      <c r="J23" s="228" t="s">
        <v>116</v>
      </c>
      <c r="K23" s="228"/>
      <c r="L23" s="198" t="str">
        <f aca="false">IF(H23="كم",320,IF(H23="نص كم",300,""))</f>
        <v/>
      </c>
      <c r="M23" s="237" t="n">
        <v>0</v>
      </c>
      <c r="N23" s="238" t="str">
        <f aca="false">IF(K23="","",L23*(1-M23))</f>
        <v/>
      </c>
      <c r="O23" s="239" t="str">
        <f aca="false">IF(K23="","",K23*N23)</f>
        <v/>
      </c>
      <c r="P23" s="228" t="s">
        <v>466</v>
      </c>
      <c r="Q23" s="198" t="str">
        <f aca="false">IF(K23="","",O23*1.14)</f>
        <v/>
      </c>
    </row>
    <row r="24" customFormat="false" ht="15" hidden="false" customHeight="true" outlineLevel="0" collapsed="false">
      <c r="A24" s="96"/>
      <c r="B24" s="96"/>
      <c r="C24" s="96"/>
      <c r="D24" s="96" t="n">
        <v>17</v>
      </c>
      <c r="E24" s="96"/>
      <c r="F24" s="96"/>
      <c r="G24" s="96"/>
      <c r="H24" s="159"/>
      <c r="I24" s="160"/>
      <c r="J24" s="96" t="s">
        <v>116</v>
      </c>
      <c r="K24" s="96"/>
      <c r="L24" s="195" t="str">
        <f aca="false">IF(H24="كم",320,IF(H24="نص كم",300,""))</f>
        <v/>
      </c>
      <c r="M24" s="233" t="n">
        <v>0</v>
      </c>
      <c r="N24" s="234" t="str">
        <f aca="false">IF(K24="","",L24*(1-M24))</f>
        <v/>
      </c>
      <c r="O24" s="235" t="str">
        <f aca="false">IF(K24="","",K24*N24)</f>
        <v/>
      </c>
      <c r="P24" s="96" t="s">
        <v>466</v>
      </c>
      <c r="Q24" s="236" t="str">
        <f aca="false">IF(K24="","",O24*1.14)</f>
        <v/>
      </c>
    </row>
    <row r="25" customFormat="false" ht="15" hidden="false" customHeight="true" outlineLevel="0" collapsed="false">
      <c r="A25" s="228"/>
      <c r="B25" s="228"/>
      <c r="C25" s="228"/>
      <c r="D25" s="228" t="n">
        <v>18</v>
      </c>
      <c r="E25" s="228"/>
      <c r="F25" s="228"/>
      <c r="G25" s="228"/>
      <c r="H25" s="159"/>
      <c r="I25" s="160"/>
      <c r="J25" s="228" t="s">
        <v>116</v>
      </c>
      <c r="K25" s="228"/>
      <c r="L25" s="198" t="str">
        <f aca="false">IF(H25="كم",320,IF(H25="نص كم",300,""))</f>
        <v/>
      </c>
      <c r="M25" s="237" t="n">
        <v>0</v>
      </c>
      <c r="N25" s="238" t="str">
        <f aca="false">IF(K25="","",L25*(1-M25))</f>
        <v/>
      </c>
      <c r="O25" s="239" t="str">
        <f aca="false">IF(K25="","",K25*N25)</f>
        <v/>
      </c>
      <c r="P25" s="228" t="s">
        <v>466</v>
      </c>
      <c r="Q25" s="198" t="str">
        <f aca="false">IF(K25="","",O25*1.14)</f>
        <v/>
      </c>
    </row>
    <row r="26" customFormat="false" ht="15" hidden="false" customHeight="true" outlineLevel="0" collapsed="false">
      <c r="A26" s="96"/>
      <c r="B26" s="96"/>
      <c r="C26" s="96"/>
      <c r="D26" s="96" t="n">
        <v>19</v>
      </c>
      <c r="E26" s="96"/>
      <c r="F26" s="96"/>
      <c r="G26" s="96"/>
      <c r="H26" s="159"/>
      <c r="I26" s="160"/>
      <c r="J26" s="96" t="s">
        <v>116</v>
      </c>
      <c r="K26" s="96"/>
      <c r="L26" s="195" t="str">
        <f aca="false">IF(H26="كم",320,IF(H26="نص كم",300,""))</f>
        <v/>
      </c>
      <c r="M26" s="233" t="n">
        <v>0</v>
      </c>
      <c r="N26" s="234" t="str">
        <f aca="false">IF(K26="","",L26*(1-M26))</f>
        <v/>
      </c>
      <c r="O26" s="235" t="str">
        <f aca="false">IF(K26="","",K26*N26)</f>
        <v/>
      </c>
      <c r="P26" s="96" t="s">
        <v>466</v>
      </c>
      <c r="Q26" s="236" t="str">
        <f aca="false">IF(K26="","",O26*1.14)</f>
        <v/>
      </c>
    </row>
    <row r="27" customFormat="false" ht="15" hidden="false" customHeight="true" outlineLevel="0" collapsed="false">
      <c r="A27" s="228"/>
      <c r="B27" s="228"/>
      <c r="C27" s="228"/>
      <c r="D27" s="228" t="n">
        <v>20</v>
      </c>
      <c r="E27" s="228"/>
      <c r="F27" s="228"/>
      <c r="G27" s="228"/>
      <c r="H27" s="159"/>
      <c r="I27" s="160"/>
      <c r="J27" s="228" t="s">
        <v>116</v>
      </c>
      <c r="K27" s="228"/>
      <c r="L27" s="198" t="str">
        <f aca="false">IF(H27="كم",320,IF(H27="نص كم",300,""))</f>
        <v/>
      </c>
      <c r="M27" s="237" t="n">
        <v>0</v>
      </c>
      <c r="N27" s="238" t="str">
        <f aca="false">IF(K27="","",L27*(1-M27))</f>
        <v/>
      </c>
      <c r="O27" s="239" t="str">
        <f aca="false">IF(K27="","",K27*N27)</f>
        <v/>
      </c>
      <c r="P27" s="228" t="s">
        <v>466</v>
      </c>
      <c r="Q27" s="198" t="str">
        <f aca="false">IF(K27="","",O27*1.14)</f>
        <v/>
      </c>
    </row>
    <row r="28" customFormat="false" ht="15" hidden="false" customHeight="true" outlineLevel="0" collapsed="false">
      <c r="A28" s="96"/>
      <c r="B28" s="96"/>
      <c r="C28" s="96"/>
      <c r="D28" s="96" t="n">
        <v>21</v>
      </c>
      <c r="E28" s="96"/>
      <c r="F28" s="96"/>
      <c r="G28" s="96"/>
      <c r="H28" s="159"/>
      <c r="I28" s="160"/>
      <c r="J28" s="96" t="s">
        <v>116</v>
      </c>
      <c r="K28" s="96"/>
      <c r="L28" s="195" t="str">
        <f aca="false">IF(H28="كم",320,IF(H28="نص كم",300,""))</f>
        <v/>
      </c>
      <c r="M28" s="233" t="n">
        <v>0</v>
      </c>
      <c r="N28" s="234" t="str">
        <f aca="false">IF(K28="","",L28*(1-M28))</f>
        <v/>
      </c>
      <c r="O28" s="235" t="str">
        <f aca="false">IF(K28="","",K28*N28)</f>
        <v/>
      </c>
      <c r="P28" s="96" t="s">
        <v>466</v>
      </c>
      <c r="Q28" s="236" t="str">
        <f aca="false">IF(K28="","",O28*1.14)</f>
        <v/>
      </c>
    </row>
    <row r="29" customFormat="false" ht="15" hidden="false" customHeight="true" outlineLevel="0" collapsed="false">
      <c r="A29" s="228"/>
      <c r="B29" s="228"/>
      <c r="C29" s="228"/>
      <c r="D29" s="228" t="n">
        <v>22</v>
      </c>
      <c r="E29" s="228"/>
      <c r="F29" s="228"/>
      <c r="G29" s="228"/>
      <c r="H29" s="159"/>
      <c r="I29" s="160"/>
      <c r="J29" s="228" t="s">
        <v>116</v>
      </c>
      <c r="K29" s="228"/>
      <c r="L29" s="198" t="str">
        <f aca="false">IF(H29="كم",320,IF(H29="نص كم",300,""))</f>
        <v/>
      </c>
      <c r="M29" s="237" t="n">
        <v>0</v>
      </c>
      <c r="N29" s="238" t="str">
        <f aca="false">IF(K29="","",L29*(1-M29))</f>
        <v/>
      </c>
      <c r="O29" s="239" t="str">
        <f aca="false">IF(K29="","",K29*N29)</f>
        <v/>
      </c>
      <c r="P29" s="228" t="s">
        <v>466</v>
      </c>
      <c r="Q29" s="198" t="str">
        <f aca="false">IF(K29="","",O29*1.14)</f>
        <v/>
      </c>
    </row>
    <row r="30" customFormat="false" ht="15" hidden="false" customHeight="true" outlineLevel="0" collapsed="false">
      <c r="A30" s="96"/>
      <c r="B30" s="96"/>
      <c r="C30" s="96"/>
      <c r="D30" s="96" t="n">
        <v>23</v>
      </c>
      <c r="E30" s="96"/>
      <c r="F30" s="96"/>
      <c r="G30" s="96"/>
      <c r="H30" s="159"/>
      <c r="I30" s="160"/>
      <c r="J30" s="96" t="s">
        <v>116</v>
      </c>
      <c r="K30" s="96"/>
      <c r="L30" s="195" t="str">
        <f aca="false">IF(H30="كم",320,IF(H30="نص كم",300,""))</f>
        <v/>
      </c>
      <c r="M30" s="233" t="n">
        <v>0</v>
      </c>
      <c r="N30" s="234" t="str">
        <f aca="false">IF(K30="","",L30*(1-M30))</f>
        <v/>
      </c>
      <c r="O30" s="235" t="str">
        <f aca="false">IF(K30="","",K30*N30)</f>
        <v/>
      </c>
      <c r="P30" s="96" t="s">
        <v>466</v>
      </c>
      <c r="Q30" s="236" t="str">
        <f aca="false">IF(K30="","",O30*1.14)</f>
        <v/>
      </c>
    </row>
    <row r="31" customFormat="false" ht="15" hidden="false" customHeight="true" outlineLevel="0" collapsed="false">
      <c r="A31" s="228"/>
      <c r="B31" s="228"/>
      <c r="C31" s="228"/>
      <c r="D31" s="228" t="n">
        <v>24</v>
      </c>
      <c r="E31" s="228"/>
      <c r="F31" s="228"/>
      <c r="G31" s="228"/>
      <c r="H31" s="159"/>
      <c r="I31" s="160"/>
      <c r="J31" s="228" t="s">
        <v>116</v>
      </c>
      <c r="K31" s="228"/>
      <c r="L31" s="198" t="str">
        <f aca="false">IF(H31="كم",320,IF(H31="نص كم",300,""))</f>
        <v/>
      </c>
      <c r="M31" s="237" t="n">
        <v>0</v>
      </c>
      <c r="N31" s="238" t="str">
        <f aca="false">IF(K31="","",L31*(1-M31))</f>
        <v/>
      </c>
      <c r="O31" s="239" t="str">
        <f aca="false">IF(K31="","",K31*N31)</f>
        <v/>
      </c>
      <c r="P31" s="228" t="s">
        <v>466</v>
      </c>
      <c r="Q31" s="198" t="str">
        <f aca="false">IF(K31="","",O31*1.14)</f>
        <v/>
      </c>
    </row>
    <row r="32" customFormat="false" ht="15" hidden="false" customHeight="true" outlineLevel="0" collapsed="false">
      <c r="A32" s="96"/>
      <c r="B32" s="96"/>
      <c r="C32" s="96"/>
      <c r="D32" s="96" t="n">
        <v>25</v>
      </c>
      <c r="E32" s="96"/>
      <c r="F32" s="96"/>
      <c r="G32" s="96"/>
      <c r="H32" s="159"/>
      <c r="I32" s="160"/>
      <c r="J32" s="96" t="s">
        <v>116</v>
      </c>
      <c r="K32" s="96"/>
      <c r="L32" s="195" t="str">
        <f aca="false">IF(H32="كم",320,IF(H32="نص كم",300,""))</f>
        <v/>
      </c>
      <c r="M32" s="233" t="n">
        <v>0</v>
      </c>
      <c r="N32" s="234" t="str">
        <f aca="false">IF(K32="","",L32*(1-M32))</f>
        <v/>
      </c>
      <c r="O32" s="235" t="str">
        <f aca="false">IF(K32="","",K32*N32)</f>
        <v/>
      </c>
      <c r="P32" s="96" t="s">
        <v>466</v>
      </c>
      <c r="Q32" s="236" t="str">
        <f aca="false">IF(K32="","",O32*1.14)</f>
        <v/>
      </c>
    </row>
    <row r="33" customFormat="false" ht="15" hidden="false" customHeight="true" outlineLevel="0" collapsed="false">
      <c r="A33" s="228"/>
      <c r="B33" s="228"/>
      <c r="C33" s="228"/>
      <c r="D33" s="228" t="n">
        <v>26</v>
      </c>
      <c r="E33" s="228"/>
      <c r="F33" s="228"/>
      <c r="G33" s="228"/>
      <c r="H33" s="159"/>
      <c r="I33" s="160"/>
      <c r="J33" s="228" t="s">
        <v>116</v>
      </c>
      <c r="K33" s="228"/>
      <c r="L33" s="198" t="str">
        <f aca="false">IF(H33="كم",320,IF(H33="نص كم",300,""))</f>
        <v/>
      </c>
      <c r="M33" s="237" t="n">
        <v>0</v>
      </c>
      <c r="N33" s="238" t="str">
        <f aca="false">IF(K33="","",L33*(1-M33))</f>
        <v/>
      </c>
      <c r="O33" s="239" t="str">
        <f aca="false">IF(K33="","",K33*N33)</f>
        <v/>
      </c>
      <c r="P33" s="228" t="s">
        <v>466</v>
      </c>
      <c r="Q33" s="198" t="str">
        <f aca="false">IF(K33="","",O33*1.14)</f>
        <v/>
      </c>
    </row>
    <row r="34" customFormat="false" ht="15" hidden="false" customHeight="true" outlineLevel="0" collapsed="false">
      <c r="A34" s="96"/>
      <c r="B34" s="96"/>
      <c r="C34" s="96"/>
      <c r="D34" s="96" t="n">
        <v>27</v>
      </c>
      <c r="E34" s="96"/>
      <c r="F34" s="96"/>
      <c r="G34" s="96"/>
      <c r="H34" s="159"/>
      <c r="I34" s="160"/>
      <c r="J34" s="96" t="s">
        <v>116</v>
      </c>
      <c r="K34" s="96"/>
      <c r="L34" s="195" t="str">
        <f aca="false">IF(H34="كم",320,IF(H34="نص كم",300,""))</f>
        <v/>
      </c>
      <c r="M34" s="233" t="n">
        <v>0</v>
      </c>
      <c r="N34" s="234" t="str">
        <f aca="false">IF(K34="","",L34*(1-M34))</f>
        <v/>
      </c>
      <c r="O34" s="235" t="str">
        <f aca="false">IF(K34="","",K34*N34)</f>
        <v/>
      </c>
      <c r="P34" s="96" t="s">
        <v>466</v>
      </c>
      <c r="Q34" s="236" t="str">
        <f aca="false">IF(K34="","",O34*1.14)</f>
        <v/>
      </c>
    </row>
    <row r="35" customFormat="false" ht="15" hidden="false" customHeight="true" outlineLevel="0" collapsed="false">
      <c r="A35" s="228"/>
      <c r="B35" s="228"/>
      <c r="C35" s="228"/>
      <c r="D35" s="228" t="n">
        <v>28</v>
      </c>
      <c r="E35" s="228"/>
      <c r="F35" s="228"/>
      <c r="G35" s="228"/>
      <c r="H35" s="159"/>
      <c r="I35" s="160"/>
      <c r="J35" s="228" t="s">
        <v>116</v>
      </c>
      <c r="K35" s="228"/>
      <c r="L35" s="198" t="str">
        <f aca="false">IF(H35="كم",320,IF(H35="نص كم",300,""))</f>
        <v/>
      </c>
      <c r="M35" s="237" t="n">
        <v>0</v>
      </c>
      <c r="N35" s="238" t="str">
        <f aca="false">IF(K35="","",L35*(1-M35))</f>
        <v/>
      </c>
      <c r="O35" s="239" t="str">
        <f aca="false">IF(K35="","",K35*N35)</f>
        <v/>
      </c>
      <c r="P35" s="228" t="s">
        <v>466</v>
      </c>
      <c r="Q35" s="198" t="str">
        <f aca="false">IF(K35="","",O35*1.14)</f>
        <v/>
      </c>
    </row>
    <row r="36" customFormat="false" ht="15" hidden="false" customHeight="true" outlineLevel="0" collapsed="false">
      <c r="A36" s="96"/>
      <c r="B36" s="96"/>
      <c r="C36" s="96"/>
      <c r="D36" s="96" t="n">
        <v>29</v>
      </c>
      <c r="E36" s="96"/>
      <c r="F36" s="96"/>
      <c r="G36" s="96"/>
      <c r="H36" s="159"/>
      <c r="I36" s="160"/>
      <c r="J36" s="96" t="s">
        <v>116</v>
      </c>
      <c r="K36" s="96"/>
      <c r="L36" s="195" t="str">
        <f aca="false">IF(H36="كم",320,IF(H36="نص كم",300,""))</f>
        <v/>
      </c>
      <c r="M36" s="233" t="n">
        <v>0</v>
      </c>
      <c r="N36" s="234" t="str">
        <f aca="false">IF(K36="","",L36*(1-M36))</f>
        <v/>
      </c>
      <c r="O36" s="235" t="str">
        <f aca="false">IF(K36="","",K36*N36)</f>
        <v/>
      </c>
      <c r="P36" s="96" t="s">
        <v>466</v>
      </c>
      <c r="Q36" s="236" t="str">
        <f aca="false">IF(K36="","",O36*1.14)</f>
        <v/>
      </c>
    </row>
    <row r="37" customFormat="false" ht="15" hidden="false" customHeight="true" outlineLevel="0" collapsed="false">
      <c r="A37" s="228"/>
      <c r="B37" s="228"/>
      <c r="C37" s="228"/>
      <c r="D37" s="228" t="n">
        <v>30</v>
      </c>
      <c r="E37" s="228"/>
      <c r="F37" s="228"/>
      <c r="G37" s="228"/>
      <c r="H37" s="159"/>
      <c r="I37" s="160"/>
      <c r="J37" s="228" t="s">
        <v>116</v>
      </c>
      <c r="K37" s="228"/>
      <c r="L37" s="198" t="str">
        <f aca="false">IF(H37="كم",320,IF(H37="نص كم",300,""))</f>
        <v/>
      </c>
      <c r="M37" s="237" t="n">
        <v>0</v>
      </c>
      <c r="N37" s="238" t="str">
        <f aca="false">IF(K37="","",L37*(1-M37))</f>
        <v/>
      </c>
      <c r="O37" s="239" t="str">
        <f aca="false">IF(K37="","",K37*N37)</f>
        <v/>
      </c>
      <c r="P37" s="228" t="s">
        <v>466</v>
      </c>
      <c r="Q37" s="198" t="str">
        <f aca="false">IF(K37="","",O37*1.14)</f>
        <v/>
      </c>
    </row>
    <row r="38" customFormat="false" ht="15" hidden="false" customHeight="true" outlineLevel="0" collapsed="false">
      <c r="A38" s="96"/>
      <c r="B38" s="96"/>
      <c r="C38" s="96"/>
      <c r="D38" s="96" t="n">
        <v>31</v>
      </c>
      <c r="E38" s="96"/>
      <c r="F38" s="96"/>
      <c r="G38" s="96"/>
      <c r="H38" s="159"/>
      <c r="I38" s="160"/>
      <c r="J38" s="96" t="s">
        <v>116</v>
      </c>
      <c r="K38" s="96"/>
      <c r="L38" s="195" t="str">
        <f aca="false">IF(H38="كم",320,IF(H38="نص كم",300,""))</f>
        <v/>
      </c>
      <c r="M38" s="233" t="n">
        <v>0</v>
      </c>
      <c r="N38" s="234" t="str">
        <f aca="false">IF(K38="","",L38*(1-M38))</f>
        <v/>
      </c>
      <c r="O38" s="235" t="str">
        <f aca="false">IF(K38="","",K38*N38)</f>
        <v/>
      </c>
      <c r="P38" s="96" t="s">
        <v>466</v>
      </c>
      <c r="Q38" s="236" t="str">
        <f aca="false">IF(K38="","",O38*1.14)</f>
        <v/>
      </c>
    </row>
    <row r="39" customFormat="false" ht="15" hidden="false" customHeight="true" outlineLevel="0" collapsed="false">
      <c r="A39" s="228"/>
      <c r="B39" s="228"/>
      <c r="C39" s="228"/>
      <c r="D39" s="228" t="n">
        <v>32</v>
      </c>
      <c r="E39" s="228"/>
      <c r="F39" s="228"/>
      <c r="G39" s="228"/>
      <c r="H39" s="159"/>
      <c r="I39" s="160"/>
      <c r="J39" s="228" t="s">
        <v>116</v>
      </c>
      <c r="K39" s="228"/>
      <c r="L39" s="198" t="str">
        <f aca="false">IF(H39="كم",320,IF(H39="نص كم",300,""))</f>
        <v/>
      </c>
      <c r="M39" s="237" t="n">
        <v>0</v>
      </c>
      <c r="N39" s="238" t="str">
        <f aca="false">IF(K39="","",L39*(1-M39))</f>
        <v/>
      </c>
      <c r="O39" s="239" t="str">
        <f aca="false">IF(K39="","",K39*N39)</f>
        <v/>
      </c>
      <c r="P39" s="228" t="s">
        <v>466</v>
      </c>
      <c r="Q39" s="198" t="str">
        <f aca="false">IF(K39="","",O39*1.14)</f>
        <v/>
      </c>
    </row>
    <row r="40" customFormat="false" ht="15" hidden="false" customHeight="true" outlineLevel="0" collapsed="false">
      <c r="A40" s="96"/>
      <c r="B40" s="96"/>
      <c r="C40" s="96"/>
      <c r="D40" s="96" t="n">
        <v>33</v>
      </c>
      <c r="E40" s="96"/>
      <c r="F40" s="96"/>
      <c r="G40" s="96"/>
      <c r="H40" s="159"/>
      <c r="I40" s="160"/>
      <c r="J40" s="96" t="s">
        <v>116</v>
      </c>
      <c r="K40" s="96"/>
      <c r="L40" s="195" t="str">
        <f aca="false">IF(H40="كم",320,IF(H40="نص كم",300,""))</f>
        <v/>
      </c>
      <c r="M40" s="233" t="n">
        <v>0</v>
      </c>
      <c r="N40" s="234" t="str">
        <f aca="false">IF(K40="","",L40*(1-M40))</f>
        <v/>
      </c>
      <c r="O40" s="235" t="str">
        <f aca="false">IF(K40="","",K40*N40)</f>
        <v/>
      </c>
      <c r="P40" s="96" t="s">
        <v>466</v>
      </c>
      <c r="Q40" s="236" t="str">
        <f aca="false">IF(K40="","",O40*1.14)</f>
        <v/>
      </c>
    </row>
    <row r="41" customFormat="false" ht="15" hidden="false" customHeight="true" outlineLevel="0" collapsed="false">
      <c r="A41" s="228"/>
      <c r="B41" s="228"/>
      <c r="C41" s="228"/>
      <c r="D41" s="228" t="n">
        <v>34</v>
      </c>
      <c r="E41" s="228"/>
      <c r="F41" s="228"/>
      <c r="G41" s="228"/>
      <c r="H41" s="159"/>
      <c r="I41" s="160"/>
      <c r="J41" s="228" t="s">
        <v>116</v>
      </c>
      <c r="K41" s="228"/>
      <c r="L41" s="198" t="str">
        <f aca="false">IF(H41="كم",320,IF(H41="نص كم",300,""))</f>
        <v/>
      </c>
      <c r="M41" s="237" t="n">
        <v>0</v>
      </c>
      <c r="N41" s="238" t="str">
        <f aca="false">IF(K41="","",L41*(1-M41))</f>
        <v/>
      </c>
      <c r="O41" s="239" t="str">
        <f aca="false">IF(K41="","",K41*N41)</f>
        <v/>
      </c>
      <c r="P41" s="228" t="s">
        <v>466</v>
      </c>
      <c r="Q41" s="198" t="str">
        <f aca="false">IF(K41="","",O41*1.14)</f>
        <v/>
      </c>
    </row>
    <row r="42" customFormat="false" ht="15" hidden="false" customHeight="true" outlineLevel="0" collapsed="false">
      <c r="A42" s="96"/>
      <c r="B42" s="96"/>
      <c r="C42" s="96"/>
      <c r="D42" s="96" t="n">
        <v>35</v>
      </c>
      <c r="E42" s="96"/>
      <c r="F42" s="96"/>
      <c r="G42" s="96"/>
      <c r="H42" s="159"/>
      <c r="I42" s="160"/>
      <c r="J42" s="96" t="s">
        <v>116</v>
      </c>
      <c r="K42" s="96"/>
      <c r="L42" s="195" t="str">
        <f aca="false">IF(H42="كم",320,IF(H42="نص كم",300,""))</f>
        <v/>
      </c>
      <c r="M42" s="233" t="n">
        <v>0</v>
      </c>
      <c r="N42" s="234" t="str">
        <f aca="false">IF(K42="","",L42*(1-M42))</f>
        <v/>
      </c>
      <c r="O42" s="235" t="str">
        <f aca="false">IF(K42="","",K42*N42)</f>
        <v/>
      </c>
      <c r="P42" s="96" t="s">
        <v>466</v>
      </c>
      <c r="Q42" s="236" t="str">
        <f aca="false">IF(K42="","",O42*1.14)</f>
        <v/>
      </c>
    </row>
    <row r="43" customFormat="false" ht="15" hidden="false" customHeight="true" outlineLevel="0" collapsed="false">
      <c r="A43" s="228"/>
      <c r="B43" s="228"/>
      <c r="C43" s="228"/>
      <c r="D43" s="228" t="n">
        <v>36</v>
      </c>
      <c r="E43" s="228"/>
      <c r="F43" s="228"/>
      <c r="G43" s="228"/>
      <c r="H43" s="159"/>
      <c r="I43" s="160"/>
      <c r="J43" s="228" t="s">
        <v>116</v>
      </c>
      <c r="K43" s="228"/>
      <c r="L43" s="198" t="str">
        <f aca="false">IF(H43="كم",320,IF(H43="نص كم",300,""))</f>
        <v/>
      </c>
      <c r="M43" s="237" t="n">
        <v>0</v>
      </c>
      <c r="N43" s="238" t="str">
        <f aca="false">IF(K43="","",L43*(1-M43))</f>
        <v/>
      </c>
      <c r="O43" s="239" t="str">
        <f aca="false">IF(K43="","",K43*N43)</f>
        <v/>
      </c>
      <c r="P43" s="228" t="s">
        <v>466</v>
      </c>
      <c r="Q43" s="198" t="str">
        <f aca="false">IF(K43="","",O43*1.14)</f>
        <v/>
      </c>
    </row>
    <row r="44" customFormat="false" ht="15" hidden="false" customHeight="true" outlineLevel="0" collapsed="false">
      <c r="A44" s="96"/>
      <c r="B44" s="96"/>
      <c r="C44" s="96"/>
      <c r="D44" s="96" t="n">
        <v>37</v>
      </c>
      <c r="E44" s="96"/>
      <c r="F44" s="96"/>
      <c r="G44" s="96"/>
      <c r="H44" s="159"/>
      <c r="I44" s="160"/>
      <c r="J44" s="96" t="s">
        <v>116</v>
      </c>
      <c r="K44" s="96"/>
      <c r="L44" s="195" t="str">
        <f aca="false">IF(H44="كم",320,IF(H44="نص كم",300,""))</f>
        <v/>
      </c>
      <c r="M44" s="233" t="n">
        <v>0</v>
      </c>
      <c r="N44" s="234" t="str">
        <f aca="false">IF(K44="","",L44*(1-M44))</f>
        <v/>
      </c>
      <c r="O44" s="235" t="str">
        <f aca="false">IF(K44="","",K44*N44)</f>
        <v/>
      </c>
      <c r="P44" s="96" t="s">
        <v>466</v>
      </c>
      <c r="Q44" s="236" t="str">
        <f aca="false">IF(K44="","",O44*1.14)</f>
        <v/>
      </c>
    </row>
    <row r="45" customFormat="false" ht="15" hidden="false" customHeight="true" outlineLevel="0" collapsed="false">
      <c r="A45" s="228"/>
      <c r="B45" s="228"/>
      <c r="C45" s="228"/>
      <c r="D45" s="228" t="n">
        <v>38</v>
      </c>
      <c r="E45" s="228"/>
      <c r="F45" s="228"/>
      <c r="G45" s="228"/>
      <c r="H45" s="159"/>
      <c r="I45" s="160"/>
      <c r="J45" s="228" t="s">
        <v>116</v>
      </c>
      <c r="K45" s="228"/>
      <c r="L45" s="198" t="str">
        <f aca="false">IF(H45="كم",320,IF(H45="نص كم",300,""))</f>
        <v/>
      </c>
      <c r="M45" s="237" t="n">
        <v>0</v>
      </c>
      <c r="N45" s="238" t="str">
        <f aca="false">IF(K45="","",L45*(1-M45))</f>
        <v/>
      </c>
      <c r="O45" s="239" t="str">
        <f aca="false">IF(K45="","",K45*N45)</f>
        <v/>
      </c>
      <c r="P45" s="228" t="s">
        <v>466</v>
      </c>
      <c r="Q45" s="198" t="str">
        <f aca="false">IF(K45="","",O45*1.14)</f>
        <v/>
      </c>
    </row>
    <row r="46" customFormat="false" ht="15" hidden="false" customHeight="true" outlineLevel="0" collapsed="false">
      <c r="A46" s="96"/>
      <c r="B46" s="96"/>
      <c r="C46" s="96"/>
      <c r="D46" s="96" t="n">
        <v>39</v>
      </c>
      <c r="E46" s="96"/>
      <c r="F46" s="96"/>
      <c r="G46" s="96"/>
      <c r="H46" s="159"/>
      <c r="I46" s="160"/>
      <c r="J46" s="96" t="s">
        <v>116</v>
      </c>
      <c r="K46" s="96"/>
      <c r="L46" s="195" t="str">
        <f aca="false">IF(H46="كم",320,IF(H46="نص كم",300,""))</f>
        <v/>
      </c>
      <c r="M46" s="233" t="n">
        <v>0</v>
      </c>
      <c r="N46" s="234" t="str">
        <f aca="false">IF(K46="","",L46*(1-M46))</f>
        <v/>
      </c>
      <c r="O46" s="235" t="str">
        <f aca="false">IF(K46="","",K46*N46)</f>
        <v/>
      </c>
      <c r="P46" s="96" t="s">
        <v>466</v>
      </c>
      <c r="Q46" s="236" t="str">
        <f aca="false">IF(K46="","",O46*1.14)</f>
        <v/>
      </c>
    </row>
    <row r="47" customFormat="false" ht="15" hidden="false" customHeight="true" outlineLevel="0" collapsed="false">
      <c r="A47" s="228"/>
      <c r="B47" s="228"/>
      <c r="C47" s="228"/>
      <c r="D47" s="228" t="n">
        <v>40</v>
      </c>
      <c r="E47" s="228"/>
      <c r="F47" s="228"/>
      <c r="G47" s="228"/>
      <c r="H47" s="159"/>
      <c r="I47" s="160"/>
      <c r="J47" s="228" t="s">
        <v>116</v>
      </c>
      <c r="K47" s="228"/>
      <c r="L47" s="198" t="str">
        <f aca="false">IF(H47="كم",320,IF(H47="نص كم",300,""))</f>
        <v/>
      </c>
      <c r="M47" s="237" t="n">
        <v>0</v>
      </c>
      <c r="N47" s="238" t="str">
        <f aca="false">IF(K47="","",L47*(1-M47))</f>
        <v/>
      </c>
      <c r="O47" s="239" t="str">
        <f aca="false">IF(K47="","",K47*N47)</f>
        <v/>
      </c>
      <c r="P47" s="228" t="s">
        <v>466</v>
      </c>
      <c r="Q47" s="198" t="str">
        <f aca="false">IF(K47="","",O47*1.14)</f>
        <v/>
      </c>
    </row>
    <row r="48" customFormat="false" ht="15" hidden="false" customHeight="true" outlineLevel="0" collapsed="false">
      <c r="A48" s="96"/>
      <c r="B48" s="96"/>
      <c r="C48" s="96"/>
      <c r="D48" s="96" t="n">
        <v>41</v>
      </c>
      <c r="E48" s="96"/>
      <c r="F48" s="96"/>
      <c r="G48" s="96"/>
      <c r="H48" s="159"/>
      <c r="I48" s="160"/>
      <c r="J48" s="96" t="s">
        <v>116</v>
      </c>
      <c r="K48" s="96"/>
      <c r="L48" s="195" t="str">
        <f aca="false">IF(H48="كم",320,IF(H48="نص كم",300,""))</f>
        <v/>
      </c>
      <c r="M48" s="233" t="n">
        <v>0</v>
      </c>
      <c r="N48" s="234" t="str">
        <f aca="false">IF(K48="","",L48*(1-M48))</f>
        <v/>
      </c>
      <c r="O48" s="235" t="str">
        <f aca="false">IF(K48="","",K48*N48)</f>
        <v/>
      </c>
      <c r="P48" s="96" t="s">
        <v>466</v>
      </c>
      <c r="Q48" s="236" t="str">
        <f aca="false">IF(K48="","",O48*1.14)</f>
        <v/>
      </c>
    </row>
    <row r="49" customFormat="false" ht="15" hidden="false" customHeight="true" outlineLevel="0" collapsed="false">
      <c r="A49" s="228"/>
      <c r="B49" s="228"/>
      <c r="C49" s="228"/>
      <c r="D49" s="228" t="n">
        <v>42</v>
      </c>
      <c r="E49" s="228"/>
      <c r="F49" s="228"/>
      <c r="G49" s="228"/>
      <c r="H49" s="159"/>
      <c r="I49" s="160"/>
      <c r="J49" s="228" t="s">
        <v>116</v>
      </c>
      <c r="K49" s="228"/>
      <c r="L49" s="198" t="str">
        <f aca="false">IF(H49="كم",320,IF(H49="نص كم",300,""))</f>
        <v/>
      </c>
      <c r="M49" s="237" t="n">
        <v>0</v>
      </c>
      <c r="N49" s="238" t="str">
        <f aca="false">IF(K49="","",L49*(1-M49))</f>
        <v/>
      </c>
      <c r="O49" s="239" t="str">
        <f aca="false">IF(K49="","",K49*N49)</f>
        <v/>
      </c>
      <c r="P49" s="228" t="s">
        <v>466</v>
      </c>
      <c r="Q49" s="198" t="str">
        <f aca="false">IF(K49="","",O49*1.14)</f>
        <v/>
      </c>
    </row>
    <row r="50" customFormat="false" ht="15" hidden="false" customHeight="true" outlineLevel="0" collapsed="false">
      <c r="A50" s="96"/>
      <c r="B50" s="96"/>
      <c r="C50" s="96"/>
      <c r="D50" s="96" t="n">
        <v>43</v>
      </c>
      <c r="E50" s="96"/>
      <c r="F50" s="96"/>
      <c r="G50" s="96"/>
      <c r="H50" s="159"/>
      <c r="I50" s="160"/>
      <c r="J50" s="96" t="s">
        <v>116</v>
      </c>
      <c r="K50" s="96"/>
      <c r="L50" s="195" t="str">
        <f aca="false">IF(H50="كم",320,IF(H50="نص كم",300,""))</f>
        <v/>
      </c>
      <c r="M50" s="233" t="n">
        <v>0</v>
      </c>
      <c r="N50" s="234" t="str">
        <f aca="false">IF(K50="","",L50*(1-M50))</f>
        <v/>
      </c>
      <c r="O50" s="235" t="str">
        <f aca="false">IF(K50="","",K50*N50)</f>
        <v/>
      </c>
      <c r="P50" s="96" t="s">
        <v>466</v>
      </c>
      <c r="Q50" s="236" t="str">
        <f aca="false">IF(K50="","",O50*1.14)</f>
        <v/>
      </c>
    </row>
    <row r="51" customFormat="false" ht="15" hidden="false" customHeight="true" outlineLevel="0" collapsed="false">
      <c r="A51" s="228"/>
      <c r="B51" s="228"/>
      <c r="C51" s="228"/>
      <c r="D51" s="228" t="n">
        <v>44</v>
      </c>
      <c r="E51" s="228"/>
      <c r="F51" s="228"/>
      <c r="G51" s="228"/>
      <c r="H51" s="159"/>
      <c r="I51" s="160"/>
      <c r="J51" s="228" t="s">
        <v>116</v>
      </c>
      <c r="K51" s="228"/>
      <c r="L51" s="198" t="str">
        <f aca="false">IF(H51="كم",320,IF(H51="نص كم",300,""))</f>
        <v/>
      </c>
      <c r="M51" s="237" t="n">
        <v>0</v>
      </c>
      <c r="N51" s="238" t="str">
        <f aca="false">IF(K51="","",L51*(1-M51))</f>
        <v/>
      </c>
      <c r="O51" s="239" t="str">
        <f aca="false">IF(K51="","",K51*N51)</f>
        <v/>
      </c>
      <c r="P51" s="228" t="s">
        <v>466</v>
      </c>
      <c r="Q51" s="198" t="str">
        <f aca="false">IF(K51="","",O51*1.14)</f>
        <v/>
      </c>
    </row>
    <row r="52" customFormat="false" ht="15" hidden="false" customHeight="true" outlineLevel="0" collapsed="false">
      <c r="A52" s="96"/>
      <c r="B52" s="96"/>
      <c r="C52" s="96"/>
      <c r="D52" s="96" t="n">
        <v>45</v>
      </c>
      <c r="E52" s="96"/>
      <c r="F52" s="96"/>
      <c r="G52" s="96"/>
      <c r="H52" s="159"/>
      <c r="I52" s="160"/>
      <c r="J52" s="96" t="s">
        <v>116</v>
      </c>
      <c r="K52" s="96"/>
      <c r="L52" s="195" t="str">
        <f aca="false">IF(H52="كم",320,IF(H52="نص كم",300,""))</f>
        <v/>
      </c>
      <c r="M52" s="233" t="n">
        <v>0</v>
      </c>
      <c r="N52" s="234" t="str">
        <f aca="false">IF(K52="","",L52*(1-M52))</f>
        <v/>
      </c>
      <c r="O52" s="235" t="str">
        <f aca="false">IF(K52="","",K52*N52)</f>
        <v/>
      </c>
      <c r="P52" s="96" t="s">
        <v>466</v>
      </c>
      <c r="Q52" s="236" t="str">
        <f aca="false">IF(K52="","",O52*1.14)</f>
        <v/>
      </c>
    </row>
    <row r="53" customFormat="false" ht="15" hidden="false" customHeight="true" outlineLevel="0" collapsed="false">
      <c r="A53" s="228"/>
      <c r="B53" s="228"/>
      <c r="C53" s="228"/>
      <c r="D53" s="228" t="n">
        <v>46</v>
      </c>
      <c r="E53" s="228"/>
      <c r="F53" s="228"/>
      <c r="G53" s="228"/>
      <c r="H53" s="159"/>
      <c r="I53" s="160"/>
      <c r="J53" s="228" t="s">
        <v>116</v>
      </c>
      <c r="K53" s="228"/>
      <c r="L53" s="198" t="str">
        <f aca="false">IF(H53="كم",320,IF(H53="نص كم",300,""))</f>
        <v/>
      </c>
      <c r="M53" s="237" t="n">
        <v>0</v>
      </c>
      <c r="N53" s="238" t="str">
        <f aca="false">IF(K53="","",L53*(1-M53))</f>
        <v/>
      </c>
      <c r="O53" s="239" t="str">
        <f aca="false">IF(K53="","",K53*N53)</f>
        <v/>
      </c>
      <c r="P53" s="228" t="s">
        <v>466</v>
      </c>
      <c r="Q53" s="198" t="str">
        <f aca="false">IF(K53="","",O53*1.14)</f>
        <v/>
      </c>
    </row>
    <row r="54" customFormat="false" ht="15" hidden="false" customHeight="true" outlineLevel="0" collapsed="false">
      <c r="A54" s="96"/>
      <c r="B54" s="96"/>
      <c r="C54" s="96"/>
      <c r="D54" s="96" t="n">
        <v>47</v>
      </c>
      <c r="E54" s="96"/>
      <c r="F54" s="96"/>
      <c r="G54" s="96"/>
      <c r="H54" s="159"/>
      <c r="I54" s="160"/>
      <c r="J54" s="96" t="s">
        <v>116</v>
      </c>
      <c r="K54" s="96"/>
      <c r="L54" s="195" t="str">
        <f aca="false">IF(H54="كم",320,IF(H54="نص كم",300,""))</f>
        <v/>
      </c>
      <c r="M54" s="233" t="n">
        <v>0</v>
      </c>
      <c r="N54" s="234" t="str">
        <f aca="false">IF(K54="","",L54*(1-M54))</f>
        <v/>
      </c>
      <c r="O54" s="235" t="str">
        <f aca="false">IF(K54="","",K54*N54)</f>
        <v/>
      </c>
      <c r="P54" s="96" t="s">
        <v>466</v>
      </c>
      <c r="Q54" s="236" t="str">
        <f aca="false">IF(K54="","",O54*1.14)</f>
        <v/>
      </c>
    </row>
    <row r="55" customFormat="false" ht="15" hidden="false" customHeight="true" outlineLevel="0" collapsed="false">
      <c r="A55" s="228"/>
      <c r="B55" s="228"/>
      <c r="C55" s="228"/>
      <c r="D55" s="228" t="n">
        <v>48</v>
      </c>
      <c r="E55" s="228"/>
      <c r="F55" s="228"/>
      <c r="G55" s="228"/>
      <c r="H55" s="159"/>
      <c r="I55" s="160"/>
      <c r="J55" s="228" t="s">
        <v>116</v>
      </c>
      <c r="K55" s="228"/>
      <c r="L55" s="198" t="str">
        <f aca="false">IF(H55="كم",320,IF(H55="نص كم",300,""))</f>
        <v/>
      </c>
      <c r="M55" s="237" t="n">
        <v>0</v>
      </c>
      <c r="N55" s="238" t="str">
        <f aca="false">IF(K55="","",L55*(1-M55))</f>
        <v/>
      </c>
      <c r="O55" s="239" t="str">
        <f aca="false">IF(K55="","",K55*N55)</f>
        <v/>
      </c>
      <c r="P55" s="228" t="s">
        <v>466</v>
      </c>
      <c r="Q55" s="198" t="str">
        <f aca="false">IF(K55="","",O55*1.14)</f>
        <v/>
      </c>
    </row>
    <row r="56" customFormat="false" ht="15" hidden="false" customHeight="true" outlineLevel="0" collapsed="false">
      <c r="A56" s="96"/>
      <c r="B56" s="96"/>
      <c r="C56" s="96"/>
      <c r="D56" s="96" t="n">
        <v>49</v>
      </c>
      <c r="E56" s="96"/>
      <c r="F56" s="96"/>
      <c r="G56" s="96"/>
      <c r="H56" s="159"/>
      <c r="I56" s="160"/>
      <c r="J56" s="96" t="s">
        <v>116</v>
      </c>
      <c r="K56" s="96"/>
      <c r="L56" s="195" t="str">
        <f aca="false">IF(H56="كم",320,IF(H56="نص كم",300,""))</f>
        <v/>
      </c>
      <c r="M56" s="233" t="n">
        <v>0</v>
      </c>
      <c r="N56" s="234" t="str">
        <f aca="false">IF(K56="","",L56*(1-M56))</f>
        <v/>
      </c>
      <c r="O56" s="235" t="str">
        <f aca="false">IF(K56="","",K56*N56)</f>
        <v/>
      </c>
      <c r="P56" s="96" t="s">
        <v>466</v>
      </c>
      <c r="Q56" s="236" t="str">
        <f aca="false">IF(K56="","",O56*1.14)</f>
        <v/>
      </c>
    </row>
    <row r="57" customFormat="false" ht="15" hidden="false" customHeight="true" outlineLevel="0" collapsed="false">
      <c r="A57" s="228"/>
      <c r="B57" s="228"/>
      <c r="C57" s="228"/>
      <c r="D57" s="228" t="n">
        <v>50</v>
      </c>
      <c r="E57" s="228"/>
      <c r="F57" s="228"/>
      <c r="G57" s="228"/>
      <c r="H57" s="159"/>
      <c r="I57" s="160"/>
      <c r="J57" s="228" t="s">
        <v>116</v>
      </c>
      <c r="K57" s="228"/>
      <c r="L57" s="198" t="str">
        <f aca="false">IF(H57="كم",320,IF(H57="نص كم",300,""))</f>
        <v/>
      </c>
      <c r="M57" s="237" t="n">
        <v>0</v>
      </c>
      <c r="N57" s="238" t="str">
        <f aca="false">IF(K57="","",L57*(1-M57))</f>
        <v/>
      </c>
      <c r="O57" s="239" t="str">
        <f aca="false">IF(K57="","",K57*N57)</f>
        <v/>
      </c>
      <c r="P57" s="228" t="s">
        <v>466</v>
      </c>
      <c r="Q57" s="198" t="str">
        <f aca="false">IF(K57="","",O57*1.14)</f>
        <v/>
      </c>
    </row>
    <row r="58" customFormat="false" ht="15" hidden="false" customHeight="true" outlineLevel="0" collapsed="false">
      <c r="A58" s="240"/>
      <c r="D58" s="240" t="s">
        <v>467</v>
      </c>
      <c r="E58" s="240"/>
      <c r="F58" s="240"/>
      <c r="G58" s="240"/>
      <c r="H58" s="240"/>
      <c r="I58" s="240"/>
      <c r="J58" s="240"/>
      <c r="K58" s="240"/>
      <c r="L58" s="240"/>
      <c r="M58" s="119"/>
      <c r="N58" s="119"/>
      <c r="O58" s="241" t="n">
        <f aca="false">SUM(O8:O57)</f>
        <v>0</v>
      </c>
      <c r="P58" s="100"/>
      <c r="Q58" s="241" t="n">
        <f aca="false">SUM(Q8:Q57)</f>
        <v>0</v>
      </c>
    </row>
    <row r="59" customFormat="false" ht="15" hidden="false" customHeight="true" outlineLevel="0" collapsed="false">
      <c r="A59" s="242"/>
      <c r="D59" s="242" t="s">
        <v>468</v>
      </c>
      <c r="E59" s="242"/>
      <c r="F59" s="242"/>
      <c r="G59" s="242"/>
      <c r="H59" s="242"/>
      <c r="I59" s="242"/>
      <c r="J59" s="242"/>
      <c r="K59" s="242"/>
      <c r="L59" s="242"/>
      <c r="M59" s="119"/>
      <c r="N59" s="119"/>
      <c r="O59" s="243" t="n">
        <f aca="false">O58*0.14</f>
        <v>0</v>
      </c>
      <c r="P59" s="129"/>
      <c r="Q59" s="243" t="n">
        <f aca="false">Q58-O58</f>
        <v>0</v>
      </c>
    </row>
    <row r="60" customFormat="false" ht="15" hidden="false" customHeight="true" outlineLevel="0" collapsed="false">
      <c r="A60" s="244"/>
      <c r="D60" s="244" t="s">
        <v>469</v>
      </c>
      <c r="E60" s="244"/>
      <c r="F60" s="244"/>
      <c r="G60" s="244"/>
      <c r="H60" s="244"/>
      <c r="I60" s="244"/>
      <c r="J60" s="244"/>
      <c r="K60" s="244"/>
      <c r="L60" s="244"/>
      <c r="M60" s="119"/>
      <c r="N60" s="119"/>
      <c r="O60" s="199" t="n">
        <f aca="false">O58+O59</f>
        <v>0</v>
      </c>
      <c r="P60" s="144"/>
      <c r="Q60" s="199" t="n">
        <f aca="false">Q58</f>
        <v>0</v>
      </c>
    </row>
    <row r="63" customFormat="false" ht="36" hidden="false" customHeight="true" outlineLevel="0" collapsed="false">
      <c r="A63" s="139"/>
      <c r="D63" s="139" t="s">
        <v>187</v>
      </c>
      <c r="E63" s="139"/>
      <c r="F63" s="139"/>
      <c r="G63" s="139" t="s">
        <v>470</v>
      </c>
      <c r="H63" s="139"/>
      <c r="I63" s="139"/>
      <c r="J63" s="119"/>
      <c r="K63" s="119"/>
      <c r="L63" s="119"/>
      <c r="M63" s="119"/>
      <c r="N63" s="119"/>
      <c r="O63" s="119"/>
      <c r="P63" s="119"/>
      <c r="Q63" s="119"/>
    </row>
  </sheetData>
  <mergeCells count="8">
    <mergeCell ref="D1:O1"/>
    <mergeCell ref="D58:L58"/>
    <mergeCell ref="D59:L59"/>
    <mergeCell ref="D60:L60"/>
    <mergeCell ref="D63:F63"/>
    <mergeCell ref="G63:I63"/>
    <mergeCell ref="J63:L63"/>
    <mergeCell ref="M63:O63"/>
  </mergeCells>
  <dataValidations count="6">
    <dataValidation allowBlank="true" errorStyle="stop" operator="between" showDropDown="false" showErrorMessage="true" showInputMessage="false" sqref="M4" type="list">
      <formula1>"كاش,تحويل بنكي,شيك,آجل,بنك"</formula1>
      <formula2>0</formula2>
    </dataValidation>
    <dataValidation allowBlank="true" errorStyle="stop" operator="between" showDropDown="false" showErrorMessage="false" showInputMessage="false" sqref="G8:G57" type="list">
      <formula1>"XS,S,M,L,XL,2XL,3XL,4XL,5XL,6XL,7XL"</formula1>
      <formula2>0</formula2>
    </dataValidation>
    <dataValidation allowBlank="true" errorStyle="stop" operator="between" showDropDown="false" showErrorMessage="false" showInputMessage="false" sqref="E8:E57" type="list">
      <formula1>بيانات!$D$2:$M$2</formula1>
      <formula2>0</formula2>
    </dataValidation>
    <dataValidation allowBlank="true" errorStyle="stop" operator="between" showDropDown="false" showErrorMessage="false" showInputMessage="false" sqref="F8:F57" type="list">
      <formula1>بيانات!$D$1:$W$1</formula1>
      <formula2>0</formula2>
    </dataValidation>
    <dataValidation allowBlank="true" errorStyle="stop" operator="between" showDropDown="false" showErrorMessage="false" showInputMessage="false" sqref="H8:H57" type="list">
      <formula1>بيانات!$D$5:$E$5</formula1>
      <formula2>0</formula2>
    </dataValidation>
    <dataValidation allowBlank="true" errorStyle="stop" operator="between" showDropDown="false" showErrorMessage="false" showInputMessage="false" sqref="I8:I57" type="list">
      <formula1>بيانات!$D$6:$E$6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05"/>
  <sheetViews>
    <sheetView showFormulas="false" showGridLines="true" showRowColHeaders="true" showZeros="true" rightToLeft="tru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14"/>
    <col collapsed="false" customWidth="true" hidden="false" outlineLevel="0" max="3" min="3" style="0" width="10"/>
    <col collapsed="false" customWidth="true" hidden="false" outlineLevel="0" max="4" min="4" style="0" width="5"/>
    <col collapsed="false" customWidth="true" hidden="false" outlineLevel="0" max="5" min="5" style="0" width="14"/>
    <col collapsed="false" customWidth="true" hidden="false" outlineLevel="0" max="6" min="6" style="0" width="10"/>
    <col collapsed="false" customWidth="true" hidden="false" outlineLevel="0" max="8" min="7" style="0" width="28"/>
    <col collapsed="false" customWidth="true" hidden="false" outlineLevel="0" max="9" min="9" style="0" width="18"/>
    <col collapsed="false" customWidth="true" hidden="false" outlineLevel="0" max="10" min="10" style="0" width="16"/>
    <col collapsed="false" customWidth="true" hidden="false" outlineLevel="0" max="11" min="11" style="0" width="20"/>
    <col collapsed="false" customWidth="true" hidden="false" outlineLevel="0" max="12" min="12" style="0" width="18"/>
    <col collapsed="false" customWidth="true" hidden="true" outlineLevel="0" max="13" min="13" style="0" width="14"/>
    <col collapsed="false" customWidth="true" hidden="false" outlineLevel="0" max="14" min="14" style="0" width="20"/>
    <col collapsed="false" customWidth="true" hidden="false" outlineLevel="0" max="15" min="15" style="0" width="18"/>
    <col collapsed="false" customWidth="true" hidden="false" outlineLevel="0" max="16" min="16" style="0" width="13"/>
  </cols>
  <sheetData>
    <row r="1" customFormat="false" ht="37.5" hidden="false" customHeight="true" outlineLevel="0" collapsed="false">
      <c r="A1" s="202"/>
      <c r="D1" s="202" t="s">
        <v>471</v>
      </c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customFormat="false" ht="15" hidden="false" customHeight="true" outlineLevel="0" collapsed="false">
      <c r="A2" s="221"/>
      <c r="B2" s="222"/>
      <c r="D2" s="221" t="s">
        <v>240</v>
      </c>
      <c r="E2" s="222"/>
      <c r="G2" s="223" t="s">
        <v>472</v>
      </c>
    </row>
    <row r="4" customFormat="false" ht="15" hidden="false" customHeight="true" outlineLevel="0" collapsed="false">
      <c r="A4" s="203"/>
      <c r="B4" s="203"/>
      <c r="C4" s="203"/>
      <c r="D4" s="203" t="s">
        <v>161</v>
      </c>
      <c r="E4" s="203" t="s">
        <v>473</v>
      </c>
      <c r="F4" s="203" t="s">
        <v>474</v>
      </c>
      <c r="G4" s="203" t="s">
        <v>475</v>
      </c>
      <c r="H4" s="203" t="s">
        <v>476</v>
      </c>
      <c r="I4" s="203" t="s">
        <v>477</v>
      </c>
      <c r="J4" s="203" t="s">
        <v>478</v>
      </c>
      <c r="K4" s="203" t="s">
        <v>479</v>
      </c>
      <c r="L4" s="203" t="s">
        <v>480</v>
      </c>
      <c r="M4" s="203" t="s">
        <v>481</v>
      </c>
      <c r="N4" s="203" t="s">
        <v>482</v>
      </c>
      <c r="O4" s="203" t="s">
        <v>250</v>
      </c>
      <c r="P4" s="224" t="s">
        <v>251</v>
      </c>
    </row>
    <row r="5" customFormat="false" ht="15" hidden="false" customHeight="true" outlineLevel="0" collapsed="false">
      <c r="A5" s="96"/>
      <c r="B5" s="96"/>
      <c r="C5" s="96"/>
      <c r="D5" s="96" t="n">
        <v>1</v>
      </c>
      <c r="E5" s="96"/>
      <c r="F5" s="96"/>
      <c r="G5" s="96"/>
      <c r="H5" s="96"/>
      <c r="I5" s="96"/>
      <c r="J5" s="96"/>
      <c r="K5" s="196" t="str">
        <f aca="false">IF(I5="","",I5-J5)</f>
        <v/>
      </c>
      <c r="L5" s="96"/>
      <c r="M5" s="96" t="s">
        <v>483</v>
      </c>
      <c r="N5" s="96"/>
      <c r="O5" s="245" t="str">
        <f aca="false">IF(I5="","",IF(K5&lt;=0,"✅ مسدد بالكامل",IF(J5=0,"🔴 لم يسدد","⚠️ سداد جزئي")))</f>
        <v/>
      </c>
      <c r="P5" s="0" t="str">
        <f aca="false">IF($B$2="","",ISNUMBER(SEARCH($B$2,E5&amp;" "&amp;G5&amp;" "&amp;H5&amp;" "&amp;O5)))</f>
        <v/>
      </c>
    </row>
    <row r="6" customFormat="false" ht="15" hidden="false" customHeight="true" outlineLevel="0" collapsed="false">
      <c r="A6" s="216"/>
      <c r="B6" s="216"/>
      <c r="C6" s="216"/>
      <c r="D6" s="216" t="n">
        <v>2</v>
      </c>
      <c r="E6" s="216"/>
      <c r="F6" s="216"/>
      <c r="G6" s="216"/>
      <c r="H6" s="216"/>
      <c r="I6" s="216"/>
      <c r="J6" s="216"/>
      <c r="K6" s="246" t="str">
        <f aca="false">IF(I6="","",I6-J6)</f>
        <v/>
      </c>
      <c r="L6" s="216"/>
      <c r="M6" s="216" t="s">
        <v>483</v>
      </c>
      <c r="N6" s="216"/>
      <c r="O6" s="219" t="str">
        <f aca="false">IF(I6="","",IF(K6&lt;=0,"✅ مسدد بالكامل",IF(J6=0,"🔴 لم يسدد","⚠️ سداد جزئي")))</f>
        <v/>
      </c>
      <c r="P6" s="0" t="str">
        <f aca="false">IF($B$2="","",ISNUMBER(SEARCH($B$2,E6&amp;" "&amp;G6&amp;" "&amp;H6&amp;" "&amp;O6)))</f>
        <v/>
      </c>
    </row>
    <row r="7" customFormat="false" ht="15" hidden="false" customHeight="true" outlineLevel="0" collapsed="false">
      <c r="A7" s="96"/>
      <c r="B7" s="96"/>
      <c r="C7" s="96"/>
      <c r="D7" s="96" t="n">
        <v>3</v>
      </c>
      <c r="E7" s="96"/>
      <c r="F7" s="96"/>
      <c r="G7" s="96"/>
      <c r="H7" s="96"/>
      <c r="I7" s="96"/>
      <c r="J7" s="96"/>
      <c r="K7" s="196" t="str">
        <f aca="false">IF(I7="","",I7-J7)</f>
        <v/>
      </c>
      <c r="L7" s="96"/>
      <c r="M7" s="96" t="s">
        <v>483</v>
      </c>
      <c r="N7" s="96"/>
      <c r="O7" s="245" t="str">
        <f aca="false">IF(I7="","",IF(K7&lt;=0,"✅ مسدد بالكامل",IF(J7=0,"🔴 لم يسدد","⚠️ سداد جزئي")))</f>
        <v/>
      </c>
      <c r="P7" s="0" t="str">
        <f aca="false">IF($B$2="","",ISNUMBER(SEARCH($B$2,E7&amp;" "&amp;G7&amp;" "&amp;H7&amp;" "&amp;O7)))</f>
        <v/>
      </c>
    </row>
    <row r="8" customFormat="false" ht="15" hidden="false" customHeight="true" outlineLevel="0" collapsed="false">
      <c r="A8" s="216"/>
      <c r="B8" s="216"/>
      <c r="C8" s="216"/>
      <c r="D8" s="216" t="n">
        <v>4</v>
      </c>
      <c r="E8" s="216"/>
      <c r="F8" s="216"/>
      <c r="G8" s="216"/>
      <c r="H8" s="216"/>
      <c r="I8" s="216"/>
      <c r="J8" s="216"/>
      <c r="K8" s="246" t="str">
        <f aca="false">IF(I8="","",I8-J8)</f>
        <v/>
      </c>
      <c r="L8" s="216"/>
      <c r="M8" s="216" t="s">
        <v>483</v>
      </c>
      <c r="N8" s="216"/>
      <c r="O8" s="219" t="str">
        <f aca="false">IF(I8="","",IF(K8&lt;=0,"✅ مسدد بالكامل",IF(J8=0,"🔴 لم يسدد","⚠️ سداد جزئي")))</f>
        <v/>
      </c>
      <c r="P8" s="0" t="str">
        <f aca="false">IF($B$2="","",ISNUMBER(SEARCH($B$2,E8&amp;" "&amp;G8&amp;" "&amp;H8&amp;" "&amp;O8)))</f>
        <v/>
      </c>
    </row>
    <row r="9" customFormat="false" ht="15" hidden="false" customHeight="true" outlineLevel="0" collapsed="false">
      <c r="A9" s="96"/>
      <c r="B9" s="96"/>
      <c r="C9" s="96"/>
      <c r="D9" s="96" t="n">
        <v>5</v>
      </c>
      <c r="E9" s="96"/>
      <c r="F9" s="96"/>
      <c r="G9" s="96"/>
      <c r="H9" s="96"/>
      <c r="I9" s="96"/>
      <c r="J9" s="96"/>
      <c r="K9" s="196" t="str">
        <f aca="false">IF(I9="","",I9-J9)</f>
        <v/>
      </c>
      <c r="L9" s="96"/>
      <c r="M9" s="96" t="s">
        <v>483</v>
      </c>
      <c r="N9" s="96"/>
      <c r="O9" s="245" t="str">
        <f aca="false">IF(I9="","",IF(K9&lt;=0,"✅ مسدد بالكامل",IF(J9=0,"🔴 لم يسدد","⚠️ سداد جزئي")))</f>
        <v/>
      </c>
      <c r="P9" s="0" t="str">
        <f aca="false">IF($B$2="","",ISNUMBER(SEARCH($B$2,E9&amp;" "&amp;G9&amp;" "&amp;H9&amp;" "&amp;O9)))</f>
        <v/>
      </c>
    </row>
    <row r="10" customFormat="false" ht="15" hidden="false" customHeight="true" outlineLevel="0" collapsed="false">
      <c r="A10" s="216"/>
      <c r="B10" s="216"/>
      <c r="C10" s="216"/>
      <c r="D10" s="216" t="n">
        <v>6</v>
      </c>
      <c r="E10" s="216"/>
      <c r="F10" s="216"/>
      <c r="G10" s="216"/>
      <c r="H10" s="216"/>
      <c r="I10" s="216"/>
      <c r="J10" s="216"/>
      <c r="K10" s="246" t="str">
        <f aca="false">IF(I10="","",I10-J10)</f>
        <v/>
      </c>
      <c r="L10" s="216"/>
      <c r="M10" s="216" t="s">
        <v>483</v>
      </c>
      <c r="N10" s="216"/>
      <c r="O10" s="219" t="str">
        <f aca="false">IF(I10="","",IF(K10&lt;=0,"✅ مسدد بالكامل",IF(J10=0,"🔴 لم يسدد","⚠️ سداد جزئي")))</f>
        <v/>
      </c>
      <c r="P10" s="0" t="str">
        <f aca="false">IF($B$2="","",ISNUMBER(SEARCH($B$2,E10&amp;" "&amp;G10&amp;" "&amp;H10&amp;" "&amp;O10)))</f>
        <v/>
      </c>
    </row>
    <row r="11" customFormat="false" ht="15" hidden="false" customHeight="true" outlineLevel="0" collapsed="false">
      <c r="A11" s="96"/>
      <c r="B11" s="96"/>
      <c r="C11" s="96"/>
      <c r="D11" s="96" t="n">
        <v>7</v>
      </c>
      <c r="E11" s="96"/>
      <c r="F11" s="96"/>
      <c r="G11" s="96"/>
      <c r="H11" s="96"/>
      <c r="I11" s="96"/>
      <c r="J11" s="96"/>
      <c r="K11" s="196" t="str">
        <f aca="false">IF(I11="","",I11-J11)</f>
        <v/>
      </c>
      <c r="L11" s="96"/>
      <c r="M11" s="96" t="s">
        <v>483</v>
      </c>
      <c r="N11" s="96"/>
      <c r="O11" s="245" t="str">
        <f aca="false">IF(I11="","",IF(K11&lt;=0,"✅ مسدد بالكامل",IF(J11=0,"🔴 لم يسدد","⚠️ سداد جزئي")))</f>
        <v/>
      </c>
      <c r="P11" s="0" t="str">
        <f aca="false">IF($B$2="","",ISNUMBER(SEARCH($B$2,E11&amp;" "&amp;G11&amp;" "&amp;H11&amp;" "&amp;O11)))</f>
        <v/>
      </c>
    </row>
    <row r="12" customFormat="false" ht="15" hidden="false" customHeight="true" outlineLevel="0" collapsed="false">
      <c r="A12" s="216"/>
      <c r="B12" s="216"/>
      <c r="C12" s="216"/>
      <c r="D12" s="216" t="n">
        <v>8</v>
      </c>
      <c r="E12" s="216"/>
      <c r="F12" s="216"/>
      <c r="G12" s="216"/>
      <c r="H12" s="216"/>
      <c r="I12" s="216"/>
      <c r="J12" s="216"/>
      <c r="K12" s="246" t="str">
        <f aca="false">IF(I12="","",I12-J12)</f>
        <v/>
      </c>
      <c r="L12" s="216"/>
      <c r="M12" s="216" t="s">
        <v>483</v>
      </c>
      <c r="N12" s="216"/>
      <c r="O12" s="219" t="str">
        <f aca="false">IF(I12="","",IF(K12&lt;=0,"✅ مسدد بالكامل",IF(J12=0,"🔴 لم يسدد","⚠️ سداد جزئي")))</f>
        <v/>
      </c>
      <c r="P12" s="0" t="str">
        <f aca="false">IF($B$2="","",ISNUMBER(SEARCH($B$2,E12&amp;" "&amp;G12&amp;" "&amp;H12&amp;" "&amp;O12)))</f>
        <v/>
      </c>
    </row>
    <row r="13" customFormat="false" ht="15" hidden="false" customHeight="true" outlineLevel="0" collapsed="false">
      <c r="A13" s="96"/>
      <c r="B13" s="96"/>
      <c r="C13" s="96"/>
      <c r="D13" s="96" t="n">
        <v>9</v>
      </c>
      <c r="E13" s="96"/>
      <c r="F13" s="96"/>
      <c r="G13" s="96"/>
      <c r="H13" s="96"/>
      <c r="I13" s="96"/>
      <c r="J13" s="96"/>
      <c r="K13" s="196" t="str">
        <f aca="false">IF(I13="","",I13-J13)</f>
        <v/>
      </c>
      <c r="L13" s="96"/>
      <c r="M13" s="96" t="s">
        <v>483</v>
      </c>
      <c r="N13" s="96"/>
      <c r="O13" s="245" t="str">
        <f aca="false">IF(I13="","",IF(K13&lt;=0,"✅ مسدد بالكامل",IF(J13=0,"🔴 لم يسدد","⚠️ سداد جزئي")))</f>
        <v/>
      </c>
      <c r="P13" s="0" t="str">
        <f aca="false">IF($B$2="","",ISNUMBER(SEARCH($B$2,E13&amp;" "&amp;G13&amp;" "&amp;H13&amp;" "&amp;O13)))</f>
        <v/>
      </c>
    </row>
    <row r="14" customFormat="false" ht="15" hidden="false" customHeight="true" outlineLevel="0" collapsed="false">
      <c r="A14" s="216"/>
      <c r="B14" s="216"/>
      <c r="C14" s="216"/>
      <c r="D14" s="216" t="n">
        <v>10</v>
      </c>
      <c r="E14" s="216"/>
      <c r="F14" s="216"/>
      <c r="G14" s="216"/>
      <c r="H14" s="216"/>
      <c r="I14" s="216"/>
      <c r="J14" s="216"/>
      <c r="K14" s="246" t="str">
        <f aca="false">IF(I14="","",I14-J14)</f>
        <v/>
      </c>
      <c r="L14" s="216"/>
      <c r="M14" s="216" t="s">
        <v>483</v>
      </c>
      <c r="N14" s="216"/>
      <c r="O14" s="219" t="str">
        <f aca="false">IF(I14="","",IF(K14&lt;=0,"✅ مسدد بالكامل",IF(J14=0,"🔴 لم يسدد","⚠️ سداد جزئي")))</f>
        <v/>
      </c>
      <c r="P14" s="0" t="str">
        <f aca="false">IF($B$2="","",ISNUMBER(SEARCH($B$2,E14&amp;" "&amp;G14&amp;" "&amp;H14&amp;" "&amp;O14)))</f>
        <v/>
      </c>
    </row>
    <row r="15" customFormat="false" ht="15" hidden="false" customHeight="true" outlineLevel="0" collapsed="false">
      <c r="A15" s="96"/>
      <c r="B15" s="96"/>
      <c r="C15" s="96"/>
      <c r="D15" s="96" t="n">
        <v>11</v>
      </c>
      <c r="E15" s="96"/>
      <c r="F15" s="96"/>
      <c r="G15" s="96"/>
      <c r="H15" s="96"/>
      <c r="I15" s="96"/>
      <c r="J15" s="96"/>
      <c r="K15" s="196" t="str">
        <f aca="false">IF(I15="","",I15-J15)</f>
        <v/>
      </c>
      <c r="L15" s="96"/>
      <c r="M15" s="96" t="s">
        <v>483</v>
      </c>
      <c r="N15" s="96"/>
      <c r="O15" s="245" t="str">
        <f aca="false">IF(I15="","",IF(K15&lt;=0,"✅ مسدد بالكامل",IF(J15=0,"🔴 لم يسدد","⚠️ سداد جزئي")))</f>
        <v/>
      </c>
      <c r="P15" s="0" t="str">
        <f aca="false">IF($B$2="","",ISNUMBER(SEARCH($B$2,E15&amp;" "&amp;G15&amp;" "&amp;H15&amp;" "&amp;O15)))</f>
        <v/>
      </c>
    </row>
    <row r="16" customFormat="false" ht="15" hidden="false" customHeight="true" outlineLevel="0" collapsed="false">
      <c r="A16" s="216"/>
      <c r="B16" s="216"/>
      <c r="C16" s="216"/>
      <c r="D16" s="216" t="n">
        <v>12</v>
      </c>
      <c r="E16" s="216"/>
      <c r="F16" s="216"/>
      <c r="G16" s="216"/>
      <c r="H16" s="216"/>
      <c r="I16" s="216"/>
      <c r="J16" s="216"/>
      <c r="K16" s="246" t="str">
        <f aca="false">IF(I16="","",I16-J16)</f>
        <v/>
      </c>
      <c r="L16" s="216"/>
      <c r="M16" s="216" t="s">
        <v>483</v>
      </c>
      <c r="N16" s="216"/>
      <c r="O16" s="219" t="str">
        <f aca="false">IF(I16="","",IF(K16&lt;=0,"✅ مسدد بالكامل",IF(J16=0,"🔴 لم يسدد","⚠️ سداد جزئي")))</f>
        <v/>
      </c>
      <c r="P16" s="0" t="str">
        <f aca="false">IF($B$2="","",ISNUMBER(SEARCH($B$2,E16&amp;" "&amp;G16&amp;" "&amp;H16&amp;" "&amp;O16)))</f>
        <v/>
      </c>
    </row>
    <row r="17" customFormat="false" ht="15" hidden="false" customHeight="true" outlineLevel="0" collapsed="false">
      <c r="A17" s="96"/>
      <c r="B17" s="96"/>
      <c r="C17" s="96"/>
      <c r="D17" s="96" t="n">
        <v>13</v>
      </c>
      <c r="E17" s="96"/>
      <c r="F17" s="96"/>
      <c r="G17" s="96"/>
      <c r="H17" s="96"/>
      <c r="I17" s="96"/>
      <c r="J17" s="96"/>
      <c r="K17" s="196" t="str">
        <f aca="false">IF(I17="","",I17-J17)</f>
        <v/>
      </c>
      <c r="L17" s="96"/>
      <c r="M17" s="96" t="s">
        <v>483</v>
      </c>
      <c r="N17" s="96"/>
      <c r="O17" s="245" t="str">
        <f aca="false">IF(I17="","",IF(K17&lt;=0,"✅ مسدد بالكامل",IF(J17=0,"🔴 لم يسدد","⚠️ سداد جزئي")))</f>
        <v/>
      </c>
      <c r="P17" s="0" t="str">
        <f aca="false">IF($B$2="","",ISNUMBER(SEARCH($B$2,E17&amp;" "&amp;G17&amp;" "&amp;H17&amp;" "&amp;O17)))</f>
        <v/>
      </c>
    </row>
    <row r="18" customFormat="false" ht="15" hidden="false" customHeight="true" outlineLevel="0" collapsed="false">
      <c r="A18" s="216"/>
      <c r="B18" s="216"/>
      <c r="C18" s="216"/>
      <c r="D18" s="216" t="n">
        <v>14</v>
      </c>
      <c r="E18" s="216"/>
      <c r="F18" s="216"/>
      <c r="G18" s="216"/>
      <c r="H18" s="216"/>
      <c r="I18" s="216"/>
      <c r="J18" s="216"/>
      <c r="K18" s="246" t="str">
        <f aca="false">IF(I18="","",I18-J18)</f>
        <v/>
      </c>
      <c r="L18" s="216"/>
      <c r="M18" s="216" t="s">
        <v>483</v>
      </c>
      <c r="N18" s="216"/>
      <c r="O18" s="219" t="str">
        <f aca="false">IF(I18="","",IF(K18&lt;=0,"✅ مسدد بالكامل",IF(J18=0,"🔴 لم يسدد","⚠️ سداد جزئي")))</f>
        <v/>
      </c>
      <c r="P18" s="0" t="str">
        <f aca="false">IF($B$2="","",ISNUMBER(SEARCH($B$2,E18&amp;" "&amp;G18&amp;" "&amp;H18&amp;" "&amp;O18)))</f>
        <v/>
      </c>
    </row>
    <row r="19" customFormat="false" ht="15" hidden="false" customHeight="true" outlineLevel="0" collapsed="false">
      <c r="A19" s="96"/>
      <c r="B19" s="96"/>
      <c r="C19" s="96"/>
      <c r="D19" s="96" t="n">
        <v>15</v>
      </c>
      <c r="E19" s="96"/>
      <c r="F19" s="96"/>
      <c r="G19" s="96"/>
      <c r="H19" s="96"/>
      <c r="I19" s="96"/>
      <c r="J19" s="96"/>
      <c r="K19" s="196" t="str">
        <f aca="false">IF(I19="","",I19-J19)</f>
        <v/>
      </c>
      <c r="L19" s="96"/>
      <c r="M19" s="96" t="s">
        <v>483</v>
      </c>
      <c r="N19" s="96"/>
      <c r="O19" s="245" t="str">
        <f aca="false">IF(I19="","",IF(K19&lt;=0,"✅ مسدد بالكامل",IF(J19=0,"🔴 لم يسدد","⚠️ سداد جزئي")))</f>
        <v/>
      </c>
      <c r="P19" s="0" t="str">
        <f aca="false">IF($B$2="","",ISNUMBER(SEARCH($B$2,E19&amp;" "&amp;G19&amp;" "&amp;H19&amp;" "&amp;O19)))</f>
        <v/>
      </c>
    </row>
    <row r="20" customFormat="false" ht="15" hidden="false" customHeight="true" outlineLevel="0" collapsed="false">
      <c r="A20" s="216"/>
      <c r="B20" s="216"/>
      <c r="C20" s="216"/>
      <c r="D20" s="216" t="n">
        <v>16</v>
      </c>
      <c r="E20" s="216"/>
      <c r="F20" s="216"/>
      <c r="G20" s="216"/>
      <c r="H20" s="216"/>
      <c r="I20" s="216"/>
      <c r="J20" s="216"/>
      <c r="K20" s="246" t="str">
        <f aca="false">IF(I20="","",I20-J20)</f>
        <v/>
      </c>
      <c r="L20" s="216"/>
      <c r="M20" s="216" t="s">
        <v>483</v>
      </c>
      <c r="N20" s="216"/>
      <c r="O20" s="219" t="str">
        <f aca="false">IF(I20="","",IF(K20&lt;=0,"✅ مسدد بالكامل",IF(J20=0,"🔴 لم يسدد","⚠️ سداد جزئي")))</f>
        <v/>
      </c>
      <c r="P20" s="0" t="str">
        <f aca="false">IF($B$2="","",ISNUMBER(SEARCH($B$2,E20&amp;" "&amp;G20&amp;" "&amp;H20&amp;" "&amp;O20)))</f>
        <v/>
      </c>
    </row>
    <row r="21" customFormat="false" ht="15" hidden="false" customHeight="true" outlineLevel="0" collapsed="false">
      <c r="A21" s="96"/>
      <c r="B21" s="96"/>
      <c r="C21" s="96"/>
      <c r="D21" s="96" t="n">
        <v>17</v>
      </c>
      <c r="E21" s="96"/>
      <c r="F21" s="96"/>
      <c r="G21" s="96"/>
      <c r="H21" s="96"/>
      <c r="I21" s="96"/>
      <c r="J21" s="96"/>
      <c r="K21" s="196" t="str">
        <f aca="false">IF(I21="","",I21-J21)</f>
        <v/>
      </c>
      <c r="L21" s="96"/>
      <c r="M21" s="96" t="s">
        <v>483</v>
      </c>
      <c r="N21" s="96"/>
      <c r="O21" s="245" t="str">
        <f aca="false">IF(I21="","",IF(K21&lt;=0,"✅ مسدد بالكامل",IF(J21=0,"🔴 لم يسدد","⚠️ سداد جزئي")))</f>
        <v/>
      </c>
      <c r="P21" s="0" t="str">
        <f aca="false">IF($B$2="","",ISNUMBER(SEARCH($B$2,E21&amp;" "&amp;G21&amp;" "&amp;H21&amp;" "&amp;O21)))</f>
        <v/>
      </c>
    </row>
    <row r="22" customFormat="false" ht="15" hidden="false" customHeight="true" outlineLevel="0" collapsed="false">
      <c r="A22" s="216"/>
      <c r="B22" s="216"/>
      <c r="C22" s="216"/>
      <c r="D22" s="216" t="n">
        <v>18</v>
      </c>
      <c r="E22" s="216"/>
      <c r="F22" s="216"/>
      <c r="G22" s="216"/>
      <c r="H22" s="216"/>
      <c r="I22" s="216"/>
      <c r="J22" s="216"/>
      <c r="K22" s="246" t="str">
        <f aca="false">IF(I22="","",I22-J22)</f>
        <v/>
      </c>
      <c r="L22" s="216"/>
      <c r="M22" s="216" t="s">
        <v>483</v>
      </c>
      <c r="N22" s="216"/>
      <c r="O22" s="219" t="str">
        <f aca="false">IF(I22="","",IF(K22&lt;=0,"✅ مسدد بالكامل",IF(J22=0,"🔴 لم يسدد","⚠️ سداد جزئي")))</f>
        <v/>
      </c>
      <c r="P22" s="0" t="str">
        <f aca="false">IF($B$2="","",ISNUMBER(SEARCH($B$2,E22&amp;" "&amp;G22&amp;" "&amp;H22&amp;" "&amp;O22)))</f>
        <v/>
      </c>
    </row>
    <row r="23" customFormat="false" ht="15" hidden="false" customHeight="true" outlineLevel="0" collapsed="false">
      <c r="A23" s="96"/>
      <c r="B23" s="96"/>
      <c r="C23" s="96"/>
      <c r="D23" s="96" t="n">
        <v>19</v>
      </c>
      <c r="E23" s="96"/>
      <c r="F23" s="96"/>
      <c r="G23" s="96"/>
      <c r="H23" s="96"/>
      <c r="I23" s="96"/>
      <c r="J23" s="96"/>
      <c r="K23" s="196" t="str">
        <f aca="false">IF(I23="","",I23-J23)</f>
        <v/>
      </c>
      <c r="L23" s="96"/>
      <c r="M23" s="96" t="s">
        <v>483</v>
      </c>
      <c r="N23" s="96"/>
      <c r="O23" s="245" t="str">
        <f aca="false">IF(I23="","",IF(K23&lt;=0,"✅ مسدد بالكامل",IF(J23=0,"🔴 لم يسدد","⚠️ سداد جزئي")))</f>
        <v/>
      </c>
      <c r="P23" s="0" t="str">
        <f aca="false">IF($B$2="","",ISNUMBER(SEARCH($B$2,E23&amp;" "&amp;G23&amp;" "&amp;H23&amp;" "&amp;O23)))</f>
        <v/>
      </c>
    </row>
    <row r="24" customFormat="false" ht="15" hidden="false" customHeight="true" outlineLevel="0" collapsed="false">
      <c r="A24" s="216"/>
      <c r="B24" s="216"/>
      <c r="C24" s="216"/>
      <c r="D24" s="216" t="n">
        <v>20</v>
      </c>
      <c r="E24" s="216"/>
      <c r="F24" s="216"/>
      <c r="G24" s="216"/>
      <c r="H24" s="216"/>
      <c r="I24" s="216"/>
      <c r="J24" s="216"/>
      <c r="K24" s="246" t="str">
        <f aca="false">IF(I24="","",I24-J24)</f>
        <v/>
      </c>
      <c r="L24" s="216"/>
      <c r="M24" s="216" t="s">
        <v>483</v>
      </c>
      <c r="N24" s="216"/>
      <c r="O24" s="219" t="str">
        <f aca="false">IF(I24="","",IF(K24&lt;=0,"✅ مسدد بالكامل",IF(J24=0,"🔴 لم يسدد","⚠️ سداد جزئي")))</f>
        <v/>
      </c>
      <c r="P24" s="0" t="str">
        <f aca="false">IF($B$2="","",ISNUMBER(SEARCH($B$2,E24&amp;" "&amp;G24&amp;" "&amp;H24&amp;" "&amp;O24)))</f>
        <v/>
      </c>
    </row>
    <row r="25" customFormat="false" ht="15" hidden="false" customHeight="true" outlineLevel="0" collapsed="false">
      <c r="A25" s="96"/>
      <c r="B25" s="96"/>
      <c r="C25" s="96"/>
      <c r="D25" s="96" t="n">
        <v>21</v>
      </c>
      <c r="E25" s="96"/>
      <c r="F25" s="96"/>
      <c r="G25" s="96"/>
      <c r="H25" s="96"/>
      <c r="I25" s="96"/>
      <c r="J25" s="96"/>
      <c r="K25" s="196" t="str">
        <f aca="false">IF(I25="","",I25-J25)</f>
        <v/>
      </c>
      <c r="L25" s="96"/>
      <c r="M25" s="96" t="s">
        <v>483</v>
      </c>
      <c r="N25" s="96"/>
      <c r="O25" s="245" t="str">
        <f aca="false">IF(I25="","",IF(K25&lt;=0,"✅ مسدد بالكامل",IF(J25=0,"🔴 لم يسدد","⚠️ سداد جزئي")))</f>
        <v/>
      </c>
      <c r="P25" s="0" t="str">
        <f aca="false">IF($B$2="","",ISNUMBER(SEARCH($B$2,E25&amp;" "&amp;G25&amp;" "&amp;H25&amp;" "&amp;O25)))</f>
        <v/>
      </c>
    </row>
    <row r="26" customFormat="false" ht="15" hidden="false" customHeight="true" outlineLevel="0" collapsed="false">
      <c r="A26" s="216"/>
      <c r="B26" s="216"/>
      <c r="C26" s="216"/>
      <c r="D26" s="216" t="n">
        <v>22</v>
      </c>
      <c r="E26" s="216"/>
      <c r="F26" s="216"/>
      <c r="G26" s="216"/>
      <c r="H26" s="216"/>
      <c r="I26" s="216"/>
      <c r="J26" s="216"/>
      <c r="K26" s="246" t="str">
        <f aca="false">IF(I26="","",I26-J26)</f>
        <v/>
      </c>
      <c r="L26" s="216"/>
      <c r="M26" s="216" t="s">
        <v>483</v>
      </c>
      <c r="N26" s="216"/>
      <c r="O26" s="219" t="str">
        <f aca="false">IF(I26="","",IF(K26&lt;=0,"✅ مسدد بالكامل",IF(J26=0,"🔴 لم يسدد","⚠️ سداد جزئي")))</f>
        <v/>
      </c>
      <c r="P26" s="0" t="str">
        <f aca="false">IF($B$2="","",ISNUMBER(SEARCH($B$2,E26&amp;" "&amp;G26&amp;" "&amp;H26&amp;" "&amp;O26)))</f>
        <v/>
      </c>
    </row>
    <row r="27" customFormat="false" ht="15" hidden="false" customHeight="true" outlineLevel="0" collapsed="false">
      <c r="A27" s="96"/>
      <c r="B27" s="96"/>
      <c r="C27" s="96"/>
      <c r="D27" s="96" t="n">
        <v>23</v>
      </c>
      <c r="E27" s="96"/>
      <c r="F27" s="96"/>
      <c r="G27" s="96"/>
      <c r="H27" s="96"/>
      <c r="I27" s="96"/>
      <c r="J27" s="96"/>
      <c r="K27" s="196" t="str">
        <f aca="false">IF(I27="","",I27-J27)</f>
        <v/>
      </c>
      <c r="L27" s="96"/>
      <c r="M27" s="96" t="s">
        <v>483</v>
      </c>
      <c r="N27" s="96"/>
      <c r="O27" s="245" t="str">
        <f aca="false">IF(I27="","",IF(K27&lt;=0,"✅ مسدد بالكامل",IF(J27=0,"🔴 لم يسدد","⚠️ سداد جزئي")))</f>
        <v/>
      </c>
      <c r="P27" s="0" t="str">
        <f aca="false">IF($B$2="","",ISNUMBER(SEARCH($B$2,E27&amp;" "&amp;G27&amp;" "&amp;H27&amp;" "&amp;O27)))</f>
        <v/>
      </c>
    </row>
    <row r="28" customFormat="false" ht="15" hidden="false" customHeight="true" outlineLevel="0" collapsed="false">
      <c r="A28" s="216"/>
      <c r="B28" s="216"/>
      <c r="C28" s="216"/>
      <c r="D28" s="216" t="n">
        <v>24</v>
      </c>
      <c r="E28" s="216"/>
      <c r="F28" s="216"/>
      <c r="G28" s="216"/>
      <c r="H28" s="216"/>
      <c r="I28" s="216"/>
      <c r="J28" s="216"/>
      <c r="K28" s="246" t="str">
        <f aca="false">IF(I28="","",I28-J28)</f>
        <v/>
      </c>
      <c r="L28" s="216"/>
      <c r="M28" s="216" t="s">
        <v>483</v>
      </c>
      <c r="N28" s="216"/>
      <c r="O28" s="219" t="str">
        <f aca="false">IF(I28="","",IF(K28&lt;=0,"✅ مسدد بالكامل",IF(J28=0,"🔴 لم يسدد","⚠️ سداد جزئي")))</f>
        <v/>
      </c>
      <c r="P28" s="0" t="str">
        <f aca="false">IF($B$2="","",ISNUMBER(SEARCH($B$2,E28&amp;" "&amp;G28&amp;" "&amp;H28&amp;" "&amp;O28)))</f>
        <v/>
      </c>
    </row>
    <row r="29" customFormat="false" ht="15" hidden="false" customHeight="true" outlineLevel="0" collapsed="false">
      <c r="A29" s="96"/>
      <c r="B29" s="96"/>
      <c r="C29" s="96"/>
      <c r="D29" s="96" t="n">
        <v>25</v>
      </c>
      <c r="E29" s="96"/>
      <c r="F29" s="96"/>
      <c r="G29" s="96"/>
      <c r="H29" s="96"/>
      <c r="I29" s="96"/>
      <c r="J29" s="96"/>
      <c r="K29" s="196" t="str">
        <f aca="false">IF(I29="","",I29-J29)</f>
        <v/>
      </c>
      <c r="L29" s="96"/>
      <c r="M29" s="96" t="s">
        <v>483</v>
      </c>
      <c r="N29" s="96"/>
      <c r="O29" s="245" t="str">
        <f aca="false">IF(I29="","",IF(K29&lt;=0,"✅ مسدد بالكامل",IF(J29=0,"🔴 لم يسدد","⚠️ سداد جزئي")))</f>
        <v/>
      </c>
      <c r="P29" s="0" t="str">
        <f aca="false">IF($B$2="","",ISNUMBER(SEARCH($B$2,E29&amp;" "&amp;G29&amp;" "&amp;H29&amp;" "&amp;O29)))</f>
        <v/>
      </c>
    </row>
    <row r="30" customFormat="false" ht="15" hidden="false" customHeight="true" outlineLevel="0" collapsed="false">
      <c r="A30" s="216"/>
      <c r="B30" s="216"/>
      <c r="C30" s="216"/>
      <c r="D30" s="216" t="n">
        <v>26</v>
      </c>
      <c r="E30" s="216"/>
      <c r="F30" s="216"/>
      <c r="G30" s="216"/>
      <c r="H30" s="216"/>
      <c r="I30" s="216"/>
      <c r="J30" s="216"/>
      <c r="K30" s="246" t="str">
        <f aca="false">IF(I30="","",I30-J30)</f>
        <v/>
      </c>
      <c r="L30" s="216"/>
      <c r="M30" s="216" t="s">
        <v>483</v>
      </c>
      <c r="N30" s="216"/>
      <c r="O30" s="219" t="str">
        <f aca="false">IF(I30="","",IF(K30&lt;=0,"✅ مسدد بالكامل",IF(J30=0,"🔴 لم يسدد","⚠️ سداد جزئي")))</f>
        <v/>
      </c>
      <c r="P30" s="0" t="str">
        <f aca="false">IF($B$2="","",ISNUMBER(SEARCH($B$2,E30&amp;" "&amp;G30&amp;" "&amp;H30&amp;" "&amp;O30)))</f>
        <v/>
      </c>
    </row>
    <row r="31" customFormat="false" ht="15" hidden="false" customHeight="true" outlineLevel="0" collapsed="false">
      <c r="A31" s="96"/>
      <c r="B31" s="96"/>
      <c r="C31" s="96"/>
      <c r="D31" s="96" t="n">
        <v>27</v>
      </c>
      <c r="E31" s="96"/>
      <c r="F31" s="96"/>
      <c r="G31" s="96"/>
      <c r="H31" s="96"/>
      <c r="I31" s="96"/>
      <c r="J31" s="96"/>
      <c r="K31" s="196" t="str">
        <f aca="false">IF(I31="","",I31-J31)</f>
        <v/>
      </c>
      <c r="L31" s="96"/>
      <c r="M31" s="96" t="s">
        <v>483</v>
      </c>
      <c r="N31" s="96"/>
      <c r="O31" s="245" t="str">
        <f aca="false">IF(I31="","",IF(K31&lt;=0,"✅ مسدد بالكامل",IF(J31=0,"🔴 لم يسدد","⚠️ سداد جزئي")))</f>
        <v/>
      </c>
      <c r="P31" s="0" t="str">
        <f aca="false">IF($B$2="","",ISNUMBER(SEARCH($B$2,E31&amp;" "&amp;G31&amp;" "&amp;H31&amp;" "&amp;O31)))</f>
        <v/>
      </c>
    </row>
    <row r="32" customFormat="false" ht="15" hidden="false" customHeight="true" outlineLevel="0" collapsed="false">
      <c r="A32" s="216"/>
      <c r="B32" s="216"/>
      <c r="C32" s="216"/>
      <c r="D32" s="216" t="n">
        <v>28</v>
      </c>
      <c r="E32" s="216"/>
      <c r="F32" s="216"/>
      <c r="G32" s="216"/>
      <c r="H32" s="216"/>
      <c r="I32" s="216"/>
      <c r="J32" s="216"/>
      <c r="K32" s="246" t="str">
        <f aca="false">IF(I32="","",I32-J32)</f>
        <v/>
      </c>
      <c r="L32" s="216"/>
      <c r="M32" s="216" t="s">
        <v>483</v>
      </c>
      <c r="N32" s="216"/>
      <c r="O32" s="219" t="str">
        <f aca="false">IF(I32="","",IF(K32&lt;=0,"✅ مسدد بالكامل",IF(J32=0,"🔴 لم يسدد","⚠️ سداد جزئي")))</f>
        <v/>
      </c>
      <c r="P32" s="0" t="str">
        <f aca="false">IF($B$2="","",ISNUMBER(SEARCH($B$2,E32&amp;" "&amp;G32&amp;" "&amp;H32&amp;" "&amp;O32)))</f>
        <v/>
      </c>
    </row>
    <row r="33" customFormat="false" ht="15" hidden="false" customHeight="true" outlineLevel="0" collapsed="false">
      <c r="A33" s="96"/>
      <c r="B33" s="96"/>
      <c r="C33" s="96"/>
      <c r="D33" s="96" t="n">
        <v>29</v>
      </c>
      <c r="E33" s="96"/>
      <c r="F33" s="96"/>
      <c r="G33" s="96"/>
      <c r="H33" s="96"/>
      <c r="I33" s="96"/>
      <c r="J33" s="96"/>
      <c r="K33" s="196" t="str">
        <f aca="false">IF(I33="","",I33-J33)</f>
        <v/>
      </c>
      <c r="L33" s="96"/>
      <c r="M33" s="96" t="s">
        <v>483</v>
      </c>
      <c r="N33" s="96"/>
      <c r="O33" s="245" t="str">
        <f aca="false">IF(I33="","",IF(K33&lt;=0,"✅ مسدد بالكامل",IF(J33=0,"🔴 لم يسدد","⚠️ سداد جزئي")))</f>
        <v/>
      </c>
      <c r="P33" s="0" t="str">
        <f aca="false">IF($B$2="","",ISNUMBER(SEARCH($B$2,E33&amp;" "&amp;G33&amp;" "&amp;H33&amp;" "&amp;O33)))</f>
        <v/>
      </c>
    </row>
    <row r="34" customFormat="false" ht="15" hidden="false" customHeight="true" outlineLevel="0" collapsed="false">
      <c r="A34" s="216"/>
      <c r="B34" s="216"/>
      <c r="C34" s="216"/>
      <c r="D34" s="216" t="n">
        <v>30</v>
      </c>
      <c r="E34" s="216"/>
      <c r="F34" s="216"/>
      <c r="G34" s="216"/>
      <c r="H34" s="216"/>
      <c r="I34" s="216"/>
      <c r="J34" s="216"/>
      <c r="K34" s="246" t="str">
        <f aca="false">IF(I34="","",I34-J34)</f>
        <v/>
      </c>
      <c r="L34" s="216"/>
      <c r="M34" s="216" t="s">
        <v>483</v>
      </c>
      <c r="N34" s="216"/>
      <c r="O34" s="219" t="str">
        <f aca="false">IF(I34="","",IF(K34&lt;=0,"✅ مسدد بالكامل",IF(J34=0,"🔴 لم يسدد","⚠️ سداد جزئي")))</f>
        <v/>
      </c>
      <c r="P34" s="0" t="str">
        <f aca="false">IF($B$2="","",ISNUMBER(SEARCH($B$2,E34&amp;" "&amp;G34&amp;" "&amp;H34&amp;" "&amp;O34)))</f>
        <v/>
      </c>
    </row>
    <row r="35" customFormat="false" ht="15" hidden="false" customHeight="true" outlineLevel="0" collapsed="false">
      <c r="A35" s="96"/>
      <c r="B35" s="96"/>
      <c r="C35" s="96"/>
      <c r="D35" s="96" t="n">
        <v>31</v>
      </c>
      <c r="E35" s="96"/>
      <c r="F35" s="96"/>
      <c r="G35" s="96"/>
      <c r="H35" s="96"/>
      <c r="I35" s="96"/>
      <c r="J35" s="96"/>
      <c r="K35" s="196" t="str">
        <f aca="false">IF(I35="","",I35-J35)</f>
        <v/>
      </c>
      <c r="L35" s="96"/>
      <c r="M35" s="96" t="s">
        <v>483</v>
      </c>
      <c r="N35" s="96"/>
      <c r="O35" s="245" t="str">
        <f aca="false">IF(I35="","",IF(K35&lt;=0,"✅ مسدد بالكامل",IF(J35=0,"🔴 لم يسدد","⚠️ سداد جزئي")))</f>
        <v/>
      </c>
      <c r="P35" s="0" t="str">
        <f aca="false">IF($B$2="","",ISNUMBER(SEARCH($B$2,E35&amp;" "&amp;G35&amp;" "&amp;H35&amp;" "&amp;O35)))</f>
        <v/>
      </c>
    </row>
    <row r="36" customFormat="false" ht="15" hidden="false" customHeight="true" outlineLevel="0" collapsed="false">
      <c r="A36" s="216"/>
      <c r="B36" s="216"/>
      <c r="C36" s="216"/>
      <c r="D36" s="216" t="n">
        <v>32</v>
      </c>
      <c r="E36" s="216"/>
      <c r="F36" s="216"/>
      <c r="G36" s="216"/>
      <c r="H36" s="216"/>
      <c r="I36" s="216"/>
      <c r="J36" s="216"/>
      <c r="K36" s="246" t="str">
        <f aca="false">IF(I36="","",I36-J36)</f>
        <v/>
      </c>
      <c r="L36" s="216"/>
      <c r="M36" s="216" t="s">
        <v>483</v>
      </c>
      <c r="N36" s="216"/>
      <c r="O36" s="219" t="str">
        <f aca="false">IF(I36="","",IF(K36&lt;=0,"✅ مسدد بالكامل",IF(J36=0,"🔴 لم يسدد","⚠️ سداد جزئي")))</f>
        <v/>
      </c>
      <c r="P36" s="0" t="str">
        <f aca="false">IF($B$2="","",ISNUMBER(SEARCH($B$2,E36&amp;" "&amp;G36&amp;" "&amp;H36&amp;" "&amp;O36)))</f>
        <v/>
      </c>
    </row>
    <row r="37" customFormat="false" ht="15" hidden="false" customHeight="true" outlineLevel="0" collapsed="false">
      <c r="A37" s="96"/>
      <c r="B37" s="96"/>
      <c r="C37" s="96"/>
      <c r="D37" s="96" t="n">
        <v>33</v>
      </c>
      <c r="E37" s="96"/>
      <c r="F37" s="96"/>
      <c r="G37" s="96"/>
      <c r="H37" s="96"/>
      <c r="I37" s="96"/>
      <c r="J37" s="96"/>
      <c r="K37" s="196" t="str">
        <f aca="false">IF(I37="","",I37-J37)</f>
        <v/>
      </c>
      <c r="L37" s="96"/>
      <c r="M37" s="96" t="s">
        <v>483</v>
      </c>
      <c r="N37" s="96"/>
      <c r="O37" s="245" t="str">
        <f aca="false">IF(I37="","",IF(K37&lt;=0,"✅ مسدد بالكامل",IF(J37=0,"🔴 لم يسدد","⚠️ سداد جزئي")))</f>
        <v/>
      </c>
      <c r="P37" s="0" t="str">
        <f aca="false">IF($B$2="","",ISNUMBER(SEARCH($B$2,E37&amp;" "&amp;G37&amp;" "&amp;H37&amp;" "&amp;O37)))</f>
        <v/>
      </c>
    </row>
    <row r="38" customFormat="false" ht="15" hidden="false" customHeight="true" outlineLevel="0" collapsed="false">
      <c r="A38" s="216"/>
      <c r="B38" s="216"/>
      <c r="C38" s="216"/>
      <c r="D38" s="216" t="n">
        <v>34</v>
      </c>
      <c r="E38" s="216"/>
      <c r="F38" s="216"/>
      <c r="G38" s="216"/>
      <c r="H38" s="216"/>
      <c r="I38" s="216"/>
      <c r="J38" s="216"/>
      <c r="K38" s="246" t="str">
        <f aca="false">IF(I38="","",I38-J38)</f>
        <v/>
      </c>
      <c r="L38" s="216"/>
      <c r="M38" s="216" t="s">
        <v>483</v>
      </c>
      <c r="N38" s="216"/>
      <c r="O38" s="219" t="str">
        <f aca="false">IF(I38="","",IF(K38&lt;=0,"✅ مسدد بالكامل",IF(J38=0,"🔴 لم يسدد","⚠️ سداد جزئي")))</f>
        <v/>
      </c>
      <c r="P38" s="0" t="str">
        <f aca="false">IF($B$2="","",ISNUMBER(SEARCH($B$2,E38&amp;" "&amp;G38&amp;" "&amp;H38&amp;" "&amp;O38)))</f>
        <v/>
      </c>
    </row>
    <row r="39" customFormat="false" ht="15" hidden="false" customHeight="true" outlineLevel="0" collapsed="false">
      <c r="A39" s="96"/>
      <c r="B39" s="96"/>
      <c r="C39" s="96"/>
      <c r="D39" s="96" t="n">
        <v>35</v>
      </c>
      <c r="E39" s="96"/>
      <c r="F39" s="96"/>
      <c r="G39" s="96"/>
      <c r="H39" s="96"/>
      <c r="I39" s="96"/>
      <c r="J39" s="96"/>
      <c r="K39" s="196" t="str">
        <f aca="false">IF(I39="","",I39-J39)</f>
        <v/>
      </c>
      <c r="L39" s="96"/>
      <c r="M39" s="96" t="s">
        <v>483</v>
      </c>
      <c r="N39" s="96"/>
      <c r="O39" s="245" t="str">
        <f aca="false">IF(I39="","",IF(K39&lt;=0,"✅ مسدد بالكامل",IF(J39=0,"🔴 لم يسدد","⚠️ سداد جزئي")))</f>
        <v/>
      </c>
      <c r="P39" s="0" t="str">
        <f aca="false">IF($B$2="","",ISNUMBER(SEARCH($B$2,E39&amp;" "&amp;G39&amp;" "&amp;H39&amp;" "&amp;O39)))</f>
        <v/>
      </c>
    </row>
    <row r="40" customFormat="false" ht="15" hidden="false" customHeight="true" outlineLevel="0" collapsed="false">
      <c r="A40" s="216"/>
      <c r="B40" s="216"/>
      <c r="C40" s="216"/>
      <c r="D40" s="216" t="n">
        <v>36</v>
      </c>
      <c r="E40" s="216"/>
      <c r="F40" s="216"/>
      <c r="G40" s="216"/>
      <c r="H40" s="216"/>
      <c r="I40" s="216"/>
      <c r="J40" s="216"/>
      <c r="K40" s="246" t="str">
        <f aca="false">IF(I40="","",I40-J40)</f>
        <v/>
      </c>
      <c r="L40" s="216"/>
      <c r="M40" s="216" t="s">
        <v>483</v>
      </c>
      <c r="N40" s="216"/>
      <c r="O40" s="219" t="str">
        <f aca="false">IF(I40="","",IF(K40&lt;=0,"✅ مسدد بالكامل",IF(J40=0,"🔴 لم يسدد","⚠️ سداد جزئي")))</f>
        <v/>
      </c>
      <c r="P40" s="0" t="str">
        <f aca="false">IF($B$2="","",ISNUMBER(SEARCH($B$2,E40&amp;" "&amp;G40&amp;" "&amp;H40&amp;" "&amp;O40)))</f>
        <v/>
      </c>
    </row>
    <row r="41" customFormat="false" ht="15" hidden="false" customHeight="true" outlineLevel="0" collapsed="false">
      <c r="A41" s="96"/>
      <c r="B41" s="96"/>
      <c r="C41" s="96"/>
      <c r="D41" s="96" t="n">
        <v>37</v>
      </c>
      <c r="E41" s="96"/>
      <c r="F41" s="96"/>
      <c r="G41" s="96"/>
      <c r="H41" s="96"/>
      <c r="I41" s="96"/>
      <c r="J41" s="96"/>
      <c r="K41" s="196" t="str">
        <f aca="false">IF(I41="","",I41-J41)</f>
        <v/>
      </c>
      <c r="L41" s="96"/>
      <c r="M41" s="96" t="s">
        <v>483</v>
      </c>
      <c r="N41" s="96"/>
      <c r="O41" s="245" t="str">
        <f aca="false">IF(I41="","",IF(K41&lt;=0,"✅ مسدد بالكامل",IF(J41=0,"🔴 لم يسدد","⚠️ سداد جزئي")))</f>
        <v/>
      </c>
      <c r="P41" s="0" t="str">
        <f aca="false">IF($B$2="","",ISNUMBER(SEARCH($B$2,E41&amp;" "&amp;G41&amp;" "&amp;H41&amp;" "&amp;O41)))</f>
        <v/>
      </c>
    </row>
    <row r="42" customFormat="false" ht="15" hidden="false" customHeight="true" outlineLevel="0" collapsed="false">
      <c r="A42" s="216"/>
      <c r="B42" s="216"/>
      <c r="C42" s="216"/>
      <c r="D42" s="216" t="n">
        <v>38</v>
      </c>
      <c r="E42" s="216"/>
      <c r="F42" s="216"/>
      <c r="G42" s="216"/>
      <c r="H42" s="216"/>
      <c r="I42" s="216"/>
      <c r="J42" s="216"/>
      <c r="K42" s="246" t="str">
        <f aca="false">IF(I42="","",I42-J42)</f>
        <v/>
      </c>
      <c r="L42" s="216"/>
      <c r="M42" s="216" t="s">
        <v>483</v>
      </c>
      <c r="N42" s="216"/>
      <c r="O42" s="219" t="str">
        <f aca="false">IF(I42="","",IF(K42&lt;=0,"✅ مسدد بالكامل",IF(J42=0,"🔴 لم يسدد","⚠️ سداد جزئي")))</f>
        <v/>
      </c>
      <c r="P42" s="0" t="str">
        <f aca="false">IF($B$2="","",ISNUMBER(SEARCH($B$2,E42&amp;" "&amp;G42&amp;" "&amp;H42&amp;" "&amp;O42)))</f>
        <v/>
      </c>
    </row>
    <row r="43" customFormat="false" ht="15" hidden="false" customHeight="true" outlineLevel="0" collapsed="false">
      <c r="A43" s="96"/>
      <c r="B43" s="96"/>
      <c r="C43" s="96"/>
      <c r="D43" s="96" t="n">
        <v>39</v>
      </c>
      <c r="E43" s="96"/>
      <c r="F43" s="96"/>
      <c r="G43" s="96"/>
      <c r="H43" s="96"/>
      <c r="I43" s="96"/>
      <c r="J43" s="96"/>
      <c r="K43" s="196" t="str">
        <f aca="false">IF(I43="","",I43-J43)</f>
        <v/>
      </c>
      <c r="L43" s="96"/>
      <c r="M43" s="96" t="s">
        <v>483</v>
      </c>
      <c r="N43" s="96"/>
      <c r="O43" s="245" t="str">
        <f aca="false">IF(I43="","",IF(K43&lt;=0,"✅ مسدد بالكامل",IF(J43=0,"🔴 لم يسدد","⚠️ سداد جزئي")))</f>
        <v/>
      </c>
      <c r="P43" s="0" t="str">
        <f aca="false">IF($B$2="","",ISNUMBER(SEARCH($B$2,E43&amp;" "&amp;G43&amp;" "&amp;H43&amp;" "&amp;O43)))</f>
        <v/>
      </c>
    </row>
    <row r="44" customFormat="false" ht="15" hidden="false" customHeight="true" outlineLevel="0" collapsed="false">
      <c r="A44" s="216"/>
      <c r="B44" s="216"/>
      <c r="C44" s="216"/>
      <c r="D44" s="216" t="n">
        <v>40</v>
      </c>
      <c r="E44" s="216"/>
      <c r="F44" s="216"/>
      <c r="G44" s="216"/>
      <c r="H44" s="216"/>
      <c r="I44" s="216"/>
      <c r="J44" s="216"/>
      <c r="K44" s="246" t="str">
        <f aca="false">IF(I44="","",I44-J44)</f>
        <v/>
      </c>
      <c r="L44" s="216"/>
      <c r="M44" s="216" t="s">
        <v>483</v>
      </c>
      <c r="N44" s="216"/>
      <c r="O44" s="219" t="str">
        <f aca="false">IF(I44="","",IF(K44&lt;=0,"✅ مسدد بالكامل",IF(J44=0,"🔴 لم يسدد","⚠️ سداد جزئي")))</f>
        <v/>
      </c>
      <c r="P44" s="0" t="str">
        <f aca="false">IF($B$2="","",ISNUMBER(SEARCH($B$2,E44&amp;" "&amp;G44&amp;" "&amp;H44&amp;" "&amp;O44)))</f>
        <v/>
      </c>
    </row>
    <row r="45" customFormat="false" ht="15" hidden="false" customHeight="true" outlineLevel="0" collapsed="false">
      <c r="A45" s="96"/>
      <c r="B45" s="96"/>
      <c r="C45" s="96"/>
      <c r="D45" s="96" t="n">
        <v>41</v>
      </c>
      <c r="E45" s="96"/>
      <c r="F45" s="96"/>
      <c r="G45" s="96"/>
      <c r="H45" s="96"/>
      <c r="I45" s="96"/>
      <c r="J45" s="96"/>
      <c r="K45" s="196" t="str">
        <f aca="false">IF(I45="","",I45-J45)</f>
        <v/>
      </c>
      <c r="L45" s="96"/>
      <c r="M45" s="96" t="s">
        <v>483</v>
      </c>
      <c r="N45" s="96"/>
      <c r="O45" s="245" t="str">
        <f aca="false">IF(I45="","",IF(K45&lt;=0,"✅ مسدد بالكامل",IF(J45=0,"🔴 لم يسدد","⚠️ سداد جزئي")))</f>
        <v/>
      </c>
      <c r="P45" s="0" t="str">
        <f aca="false">IF($B$2="","",ISNUMBER(SEARCH($B$2,E45&amp;" "&amp;G45&amp;" "&amp;H45&amp;" "&amp;O45)))</f>
        <v/>
      </c>
    </row>
    <row r="46" customFormat="false" ht="15" hidden="false" customHeight="true" outlineLevel="0" collapsed="false">
      <c r="A46" s="216"/>
      <c r="B46" s="216"/>
      <c r="C46" s="216"/>
      <c r="D46" s="216" t="n">
        <v>42</v>
      </c>
      <c r="E46" s="216"/>
      <c r="F46" s="216"/>
      <c r="G46" s="216"/>
      <c r="H46" s="216"/>
      <c r="I46" s="216"/>
      <c r="J46" s="216"/>
      <c r="K46" s="246" t="str">
        <f aca="false">IF(I46="","",I46-J46)</f>
        <v/>
      </c>
      <c r="L46" s="216"/>
      <c r="M46" s="216" t="s">
        <v>483</v>
      </c>
      <c r="N46" s="216"/>
      <c r="O46" s="219" t="str">
        <f aca="false">IF(I46="","",IF(K46&lt;=0,"✅ مسدد بالكامل",IF(J46=0,"🔴 لم يسدد","⚠️ سداد جزئي")))</f>
        <v/>
      </c>
      <c r="P46" s="0" t="str">
        <f aca="false">IF($B$2="","",ISNUMBER(SEARCH($B$2,E46&amp;" "&amp;G46&amp;" "&amp;H46&amp;" "&amp;O46)))</f>
        <v/>
      </c>
    </row>
    <row r="47" customFormat="false" ht="15" hidden="false" customHeight="true" outlineLevel="0" collapsed="false">
      <c r="A47" s="96"/>
      <c r="B47" s="96"/>
      <c r="C47" s="96"/>
      <c r="D47" s="96" t="n">
        <v>43</v>
      </c>
      <c r="E47" s="96"/>
      <c r="F47" s="96"/>
      <c r="G47" s="96"/>
      <c r="H47" s="96"/>
      <c r="I47" s="96"/>
      <c r="J47" s="96"/>
      <c r="K47" s="196" t="str">
        <f aca="false">IF(I47="","",I47-J47)</f>
        <v/>
      </c>
      <c r="L47" s="96"/>
      <c r="M47" s="96" t="s">
        <v>483</v>
      </c>
      <c r="N47" s="96"/>
      <c r="O47" s="245" t="str">
        <f aca="false">IF(I47="","",IF(K47&lt;=0,"✅ مسدد بالكامل",IF(J47=0,"🔴 لم يسدد","⚠️ سداد جزئي")))</f>
        <v/>
      </c>
      <c r="P47" s="0" t="str">
        <f aca="false">IF($B$2="","",ISNUMBER(SEARCH($B$2,E47&amp;" "&amp;G47&amp;" "&amp;H47&amp;" "&amp;O47)))</f>
        <v/>
      </c>
    </row>
    <row r="48" customFormat="false" ht="15" hidden="false" customHeight="true" outlineLevel="0" collapsed="false">
      <c r="A48" s="216"/>
      <c r="B48" s="216"/>
      <c r="C48" s="216"/>
      <c r="D48" s="216" t="n">
        <v>44</v>
      </c>
      <c r="E48" s="216"/>
      <c r="F48" s="216"/>
      <c r="G48" s="216"/>
      <c r="H48" s="216"/>
      <c r="I48" s="216"/>
      <c r="J48" s="216"/>
      <c r="K48" s="246" t="str">
        <f aca="false">IF(I48="","",I48-J48)</f>
        <v/>
      </c>
      <c r="L48" s="216"/>
      <c r="M48" s="216" t="s">
        <v>483</v>
      </c>
      <c r="N48" s="216"/>
      <c r="O48" s="219" t="str">
        <f aca="false">IF(I48="","",IF(K48&lt;=0,"✅ مسدد بالكامل",IF(J48=0,"🔴 لم يسدد","⚠️ سداد جزئي")))</f>
        <v/>
      </c>
      <c r="P48" s="0" t="str">
        <f aca="false">IF($B$2="","",ISNUMBER(SEARCH($B$2,E48&amp;" "&amp;G48&amp;" "&amp;H48&amp;" "&amp;O48)))</f>
        <v/>
      </c>
    </row>
    <row r="49" customFormat="false" ht="15" hidden="false" customHeight="true" outlineLevel="0" collapsed="false">
      <c r="A49" s="96"/>
      <c r="B49" s="96"/>
      <c r="C49" s="96"/>
      <c r="D49" s="96" t="n">
        <v>45</v>
      </c>
      <c r="E49" s="96"/>
      <c r="F49" s="96"/>
      <c r="G49" s="96"/>
      <c r="H49" s="96"/>
      <c r="I49" s="96"/>
      <c r="J49" s="96"/>
      <c r="K49" s="196" t="str">
        <f aca="false">IF(I49="","",I49-J49)</f>
        <v/>
      </c>
      <c r="L49" s="96"/>
      <c r="M49" s="96" t="s">
        <v>483</v>
      </c>
      <c r="N49" s="96"/>
      <c r="O49" s="245" t="str">
        <f aca="false">IF(I49="","",IF(K49&lt;=0,"✅ مسدد بالكامل",IF(J49=0,"🔴 لم يسدد","⚠️ سداد جزئي")))</f>
        <v/>
      </c>
      <c r="P49" s="0" t="str">
        <f aca="false">IF($B$2="","",ISNUMBER(SEARCH($B$2,E49&amp;" "&amp;G49&amp;" "&amp;H49&amp;" "&amp;O49)))</f>
        <v/>
      </c>
    </row>
    <row r="50" customFormat="false" ht="15" hidden="false" customHeight="true" outlineLevel="0" collapsed="false">
      <c r="A50" s="216"/>
      <c r="B50" s="216"/>
      <c r="C50" s="216"/>
      <c r="D50" s="216" t="n">
        <v>46</v>
      </c>
      <c r="E50" s="216"/>
      <c r="F50" s="216"/>
      <c r="G50" s="216"/>
      <c r="H50" s="216"/>
      <c r="I50" s="216"/>
      <c r="J50" s="216"/>
      <c r="K50" s="246" t="str">
        <f aca="false">IF(I50="","",I50-J50)</f>
        <v/>
      </c>
      <c r="L50" s="216"/>
      <c r="M50" s="216" t="s">
        <v>483</v>
      </c>
      <c r="N50" s="216"/>
      <c r="O50" s="219" t="str">
        <f aca="false">IF(I50="","",IF(K50&lt;=0,"✅ مسدد بالكامل",IF(J50=0,"🔴 لم يسدد","⚠️ سداد جزئي")))</f>
        <v/>
      </c>
      <c r="P50" s="0" t="str">
        <f aca="false">IF($B$2="","",ISNUMBER(SEARCH($B$2,E50&amp;" "&amp;G50&amp;" "&amp;H50&amp;" "&amp;O50)))</f>
        <v/>
      </c>
    </row>
    <row r="51" customFormat="false" ht="15" hidden="false" customHeight="true" outlineLevel="0" collapsed="false">
      <c r="A51" s="96"/>
      <c r="B51" s="96"/>
      <c r="C51" s="96"/>
      <c r="D51" s="96" t="n">
        <v>47</v>
      </c>
      <c r="E51" s="96"/>
      <c r="F51" s="96"/>
      <c r="G51" s="96"/>
      <c r="H51" s="96"/>
      <c r="I51" s="96"/>
      <c r="J51" s="96"/>
      <c r="K51" s="196" t="str">
        <f aca="false">IF(I51="","",I51-J51)</f>
        <v/>
      </c>
      <c r="L51" s="96"/>
      <c r="M51" s="96" t="s">
        <v>483</v>
      </c>
      <c r="N51" s="96"/>
      <c r="O51" s="245" t="str">
        <f aca="false">IF(I51="","",IF(K51&lt;=0,"✅ مسدد بالكامل",IF(J51=0,"🔴 لم يسدد","⚠️ سداد جزئي")))</f>
        <v/>
      </c>
      <c r="P51" s="0" t="str">
        <f aca="false">IF($B$2="","",ISNUMBER(SEARCH($B$2,E51&amp;" "&amp;G51&amp;" "&amp;H51&amp;" "&amp;O51)))</f>
        <v/>
      </c>
    </row>
    <row r="52" customFormat="false" ht="15" hidden="false" customHeight="true" outlineLevel="0" collapsed="false">
      <c r="A52" s="216"/>
      <c r="B52" s="216"/>
      <c r="C52" s="216"/>
      <c r="D52" s="216" t="n">
        <v>48</v>
      </c>
      <c r="E52" s="216"/>
      <c r="F52" s="216"/>
      <c r="G52" s="216"/>
      <c r="H52" s="216"/>
      <c r="I52" s="216"/>
      <c r="J52" s="216"/>
      <c r="K52" s="246" t="str">
        <f aca="false">IF(I52="","",I52-J52)</f>
        <v/>
      </c>
      <c r="L52" s="216"/>
      <c r="M52" s="216" t="s">
        <v>483</v>
      </c>
      <c r="N52" s="216"/>
      <c r="O52" s="219" t="str">
        <f aca="false">IF(I52="","",IF(K52&lt;=0,"✅ مسدد بالكامل",IF(J52=0,"🔴 لم يسدد","⚠️ سداد جزئي")))</f>
        <v/>
      </c>
      <c r="P52" s="0" t="str">
        <f aca="false">IF($B$2="","",ISNUMBER(SEARCH($B$2,E52&amp;" "&amp;G52&amp;" "&amp;H52&amp;" "&amp;O52)))</f>
        <v/>
      </c>
    </row>
    <row r="53" customFormat="false" ht="15" hidden="false" customHeight="true" outlineLevel="0" collapsed="false">
      <c r="A53" s="96"/>
      <c r="B53" s="96"/>
      <c r="C53" s="96"/>
      <c r="D53" s="96" t="n">
        <v>49</v>
      </c>
      <c r="E53" s="96"/>
      <c r="F53" s="96"/>
      <c r="G53" s="96"/>
      <c r="H53" s="96"/>
      <c r="I53" s="96"/>
      <c r="J53" s="96"/>
      <c r="K53" s="196" t="str">
        <f aca="false">IF(I53="","",I53-J53)</f>
        <v/>
      </c>
      <c r="L53" s="96"/>
      <c r="M53" s="96" t="s">
        <v>483</v>
      </c>
      <c r="N53" s="96"/>
      <c r="O53" s="245" t="str">
        <f aca="false">IF(I53="","",IF(K53&lt;=0,"✅ مسدد بالكامل",IF(J53=0,"🔴 لم يسدد","⚠️ سداد جزئي")))</f>
        <v/>
      </c>
      <c r="P53" s="0" t="str">
        <f aca="false">IF($B$2="","",ISNUMBER(SEARCH($B$2,E53&amp;" "&amp;G53&amp;" "&amp;H53&amp;" "&amp;O53)))</f>
        <v/>
      </c>
    </row>
    <row r="54" customFormat="false" ht="15" hidden="false" customHeight="true" outlineLevel="0" collapsed="false">
      <c r="A54" s="216"/>
      <c r="B54" s="216"/>
      <c r="C54" s="216"/>
      <c r="D54" s="216" t="n">
        <v>50</v>
      </c>
      <c r="E54" s="216"/>
      <c r="F54" s="216"/>
      <c r="G54" s="216"/>
      <c r="H54" s="216"/>
      <c r="I54" s="216"/>
      <c r="J54" s="216"/>
      <c r="K54" s="246" t="str">
        <f aca="false">IF(I54="","",I54-J54)</f>
        <v/>
      </c>
      <c r="L54" s="216"/>
      <c r="M54" s="216" t="s">
        <v>483</v>
      </c>
      <c r="N54" s="216"/>
      <c r="O54" s="219" t="str">
        <f aca="false">IF(I54="","",IF(K54&lt;=0,"✅ مسدد بالكامل",IF(J54=0,"🔴 لم يسدد","⚠️ سداد جزئي")))</f>
        <v/>
      </c>
      <c r="P54" s="0" t="str">
        <f aca="false">IF($B$2="","",ISNUMBER(SEARCH($B$2,E54&amp;" "&amp;G54&amp;" "&amp;H54&amp;" "&amp;O54)))</f>
        <v/>
      </c>
    </row>
    <row r="55" customFormat="false" ht="15" hidden="false" customHeight="true" outlineLevel="0" collapsed="false">
      <c r="A55" s="96"/>
      <c r="B55" s="96"/>
      <c r="C55" s="96"/>
      <c r="D55" s="96" t="n">
        <v>51</v>
      </c>
      <c r="E55" s="96"/>
      <c r="F55" s="96"/>
      <c r="G55" s="96"/>
      <c r="H55" s="96"/>
      <c r="I55" s="96"/>
      <c r="J55" s="96"/>
      <c r="K55" s="196" t="str">
        <f aca="false">IF(I55="","",I55-J55)</f>
        <v/>
      </c>
      <c r="L55" s="96"/>
      <c r="M55" s="96" t="s">
        <v>483</v>
      </c>
      <c r="N55" s="96"/>
      <c r="O55" s="245" t="str">
        <f aca="false">IF(I55="","",IF(K55&lt;=0,"✅ مسدد بالكامل",IF(J55=0,"🔴 لم يسدد","⚠️ سداد جزئي")))</f>
        <v/>
      </c>
      <c r="P55" s="0" t="str">
        <f aca="false">IF($B$2="","",ISNUMBER(SEARCH($B$2,E55&amp;" "&amp;G55&amp;" "&amp;H55&amp;" "&amp;O55)))</f>
        <v/>
      </c>
    </row>
    <row r="56" customFormat="false" ht="15" hidden="false" customHeight="true" outlineLevel="0" collapsed="false">
      <c r="A56" s="216"/>
      <c r="B56" s="216"/>
      <c r="C56" s="216"/>
      <c r="D56" s="216" t="n">
        <v>52</v>
      </c>
      <c r="E56" s="216"/>
      <c r="F56" s="216"/>
      <c r="G56" s="216"/>
      <c r="H56" s="216"/>
      <c r="I56" s="216"/>
      <c r="J56" s="216"/>
      <c r="K56" s="246" t="str">
        <f aca="false">IF(I56="","",I56-J56)</f>
        <v/>
      </c>
      <c r="L56" s="216"/>
      <c r="M56" s="216" t="s">
        <v>483</v>
      </c>
      <c r="N56" s="216"/>
      <c r="O56" s="219" t="str">
        <f aca="false">IF(I56="","",IF(K56&lt;=0,"✅ مسدد بالكامل",IF(J56=0,"🔴 لم يسدد","⚠️ سداد جزئي")))</f>
        <v/>
      </c>
      <c r="P56" s="0" t="str">
        <f aca="false">IF($B$2="","",ISNUMBER(SEARCH($B$2,E56&amp;" "&amp;G56&amp;" "&amp;H56&amp;" "&amp;O56)))</f>
        <v/>
      </c>
    </row>
    <row r="57" customFormat="false" ht="15" hidden="false" customHeight="true" outlineLevel="0" collapsed="false">
      <c r="A57" s="96"/>
      <c r="B57" s="96"/>
      <c r="C57" s="96"/>
      <c r="D57" s="96" t="n">
        <v>53</v>
      </c>
      <c r="E57" s="96"/>
      <c r="F57" s="96"/>
      <c r="G57" s="96"/>
      <c r="H57" s="96"/>
      <c r="I57" s="96"/>
      <c r="J57" s="96"/>
      <c r="K57" s="196" t="str">
        <f aca="false">IF(I57="","",I57-J57)</f>
        <v/>
      </c>
      <c r="L57" s="96"/>
      <c r="M57" s="96" t="s">
        <v>483</v>
      </c>
      <c r="N57" s="96"/>
      <c r="O57" s="245" t="str">
        <f aca="false">IF(I57="","",IF(K57&lt;=0,"✅ مسدد بالكامل",IF(J57=0,"🔴 لم يسدد","⚠️ سداد جزئي")))</f>
        <v/>
      </c>
      <c r="P57" s="0" t="str">
        <f aca="false">IF($B$2="","",ISNUMBER(SEARCH($B$2,E57&amp;" "&amp;G57&amp;" "&amp;H57&amp;" "&amp;O57)))</f>
        <v/>
      </c>
    </row>
    <row r="58" customFormat="false" ht="15" hidden="false" customHeight="true" outlineLevel="0" collapsed="false">
      <c r="A58" s="216"/>
      <c r="B58" s="216"/>
      <c r="C58" s="216"/>
      <c r="D58" s="216" t="n">
        <v>54</v>
      </c>
      <c r="E58" s="216"/>
      <c r="F58" s="216"/>
      <c r="G58" s="216"/>
      <c r="H58" s="216"/>
      <c r="I58" s="216"/>
      <c r="J58" s="216"/>
      <c r="K58" s="246" t="str">
        <f aca="false">IF(I58="","",I58-J58)</f>
        <v/>
      </c>
      <c r="L58" s="216"/>
      <c r="M58" s="216" t="s">
        <v>483</v>
      </c>
      <c r="N58" s="216"/>
      <c r="O58" s="219" t="str">
        <f aca="false">IF(I58="","",IF(K58&lt;=0,"✅ مسدد بالكامل",IF(J58=0,"🔴 لم يسدد","⚠️ سداد جزئي")))</f>
        <v/>
      </c>
      <c r="P58" s="0" t="str">
        <f aca="false">IF($B$2="","",ISNUMBER(SEARCH($B$2,E58&amp;" "&amp;G58&amp;" "&amp;H58&amp;" "&amp;O58)))</f>
        <v/>
      </c>
    </row>
    <row r="59" customFormat="false" ht="15" hidden="false" customHeight="true" outlineLevel="0" collapsed="false">
      <c r="A59" s="96"/>
      <c r="B59" s="96"/>
      <c r="C59" s="96"/>
      <c r="D59" s="96" t="n">
        <v>55</v>
      </c>
      <c r="E59" s="96"/>
      <c r="F59" s="96"/>
      <c r="G59" s="96"/>
      <c r="H59" s="96"/>
      <c r="I59" s="96"/>
      <c r="J59" s="96"/>
      <c r="K59" s="196" t="str">
        <f aca="false">IF(I59="","",I59-J59)</f>
        <v/>
      </c>
      <c r="L59" s="96"/>
      <c r="M59" s="96" t="s">
        <v>483</v>
      </c>
      <c r="N59" s="96"/>
      <c r="O59" s="245" t="str">
        <f aca="false">IF(I59="","",IF(K59&lt;=0,"✅ مسدد بالكامل",IF(J59=0,"🔴 لم يسدد","⚠️ سداد جزئي")))</f>
        <v/>
      </c>
      <c r="P59" s="0" t="str">
        <f aca="false">IF($B$2="","",ISNUMBER(SEARCH($B$2,E59&amp;" "&amp;G59&amp;" "&amp;H59&amp;" "&amp;O59)))</f>
        <v/>
      </c>
    </row>
    <row r="60" customFormat="false" ht="15" hidden="false" customHeight="true" outlineLevel="0" collapsed="false">
      <c r="A60" s="216"/>
      <c r="B60" s="216"/>
      <c r="C60" s="216"/>
      <c r="D60" s="216" t="n">
        <v>56</v>
      </c>
      <c r="E60" s="216"/>
      <c r="F60" s="216"/>
      <c r="G60" s="216"/>
      <c r="H60" s="216"/>
      <c r="I60" s="216"/>
      <c r="J60" s="216"/>
      <c r="K60" s="246" t="str">
        <f aca="false">IF(I60="","",I60-J60)</f>
        <v/>
      </c>
      <c r="L60" s="216"/>
      <c r="M60" s="216" t="s">
        <v>483</v>
      </c>
      <c r="N60" s="216"/>
      <c r="O60" s="219" t="str">
        <f aca="false">IF(I60="","",IF(K60&lt;=0,"✅ مسدد بالكامل",IF(J60=0,"🔴 لم يسدد","⚠️ سداد جزئي")))</f>
        <v/>
      </c>
      <c r="P60" s="0" t="str">
        <f aca="false">IF($B$2="","",ISNUMBER(SEARCH($B$2,E60&amp;" "&amp;G60&amp;" "&amp;H60&amp;" "&amp;O60)))</f>
        <v/>
      </c>
    </row>
    <row r="61" customFormat="false" ht="15" hidden="false" customHeight="true" outlineLevel="0" collapsed="false">
      <c r="A61" s="96"/>
      <c r="B61" s="96"/>
      <c r="C61" s="96"/>
      <c r="D61" s="96" t="n">
        <v>57</v>
      </c>
      <c r="E61" s="96"/>
      <c r="F61" s="96"/>
      <c r="G61" s="96"/>
      <c r="H61" s="96"/>
      <c r="I61" s="96"/>
      <c r="J61" s="96"/>
      <c r="K61" s="196" t="str">
        <f aca="false">IF(I61="","",I61-J61)</f>
        <v/>
      </c>
      <c r="L61" s="96"/>
      <c r="M61" s="96" t="s">
        <v>483</v>
      </c>
      <c r="N61" s="96"/>
      <c r="O61" s="245" t="str">
        <f aca="false">IF(I61="","",IF(K61&lt;=0,"✅ مسدد بالكامل",IF(J61=0,"🔴 لم يسدد","⚠️ سداد جزئي")))</f>
        <v/>
      </c>
      <c r="P61" s="0" t="str">
        <f aca="false">IF($B$2="","",ISNUMBER(SEARCH($B$2,E61&amp;" "&amp;G61&amp;" "&amp;H61&amp;" "&amp;O61)))</f>
        <v/>
      </c>
    </row>
    <row r="62" customFormat="false" ht="15" hidden="false" customHeight="true" outlineLevel="0" collapsed="false">
      <c r="A62" s="216"/>
      <c r="B62" s="216"/>
      <c r="C62" s="216"/>
      <c r="D62" s="216" t="n">
        <v>58</v>
      </c>
      <c r="E62" s="216"/>
      <c r="F62" s="216"/>
      <c r="G62" s="216"/>
      <c r="H62" s="216"/>
      <c r="I62" s="216"/>
      <c r="J62" s="216"/>
      <c r="K62" s="246" t="str">
        <f aca="false">IF(I62="","",I62-J62)</f>
        <v/>
      </c>
      <c r="L62" s="216"/>
      <c r="M62" s="216" t="s">
        <v>483</v>
      </c>
      <c r="N62" s="216"/>
      <c r="O62" s="219" t="str">
        <f aca="false">IF(I62="","",IF(K62&lt;=0,"✅ مسدد بالكامل",IF(J62=0,"🔴 لم يسدد","⚠️ سداد جزئي")))</f>
        <v/>
      </c>
      <c r="P62" s="0" t="str">
        <f aca="false">IF($B$2="","",ISNUMBER(SEARCH($B$2,E62&amp;" "&amp;G62&amp;" "&amp;H62&amp;" "&amp;O62)))</f>
        <v/>
      </c>
    </row>
    <row r="63" customFormat="false" ht="15" hidden="false" customHeight="true" outlineLevel="0" collapsed="false">
      <c r="A63" s="96"/>
      <c r="B63" s="96"/>
      <c r="C63" s="96"/>
      <c r="D63" s="96" t="n">
        <v>59</v>
      </c>
      <c r="E63" s="96"/>
      <c r="F63" s="96"/>
      <c r="G63" s="96"/>
      <c r="H63" s="96"/>
      <c r="I63" s="96"/>
      <c r="J63" s="96"/>
      <c r="K63" s="196" t="str">
        <f aca="false">IF(I63="","",I63-J63)</f>
        <v/>
      </c>
      <c r="L63" s="96"/>
      <c r="M63" s="96" t="s">
        <v>483</v>
      </c>
      <c r="N63" s="96"/>
      <c r="O63" s="245" t="str">
        <f aca="false">IF(I63="","",IF(K63&lt;=0,"✅ مسدد بالكامل",IF(J63=0,"🔴 لم يسدد","⚠️ سداد جزئي")))</f>
        <v/>
      </c>
      <c r="P63" s="0" t="str">
        <f aca="false">IF($B$2="","",ISNUMBER(SEARCH($B$2,E63&amp;" "&amp;G63&amp;" "&amp;H63&amp;" "&amp;O63)))</f>
        <v/>
      </c>
    </row>
    <row r="64" customFormat="false" ht="15" hidden="false" customHeight="true" outlineLevel="0" collapsed="false">
      <c r="A64" s="216"/>
      <c r="B64" s="216"/>
      <c r="C64" s="216"/>
      <c r="D64" s="216" t="n">
        <v>60</v>
      </c>
      <c r="E64" s="216"/>
      <c r="F64" s="216"/>
      <c r="G64" s="216"/>
      <c r="H64" s="216"/>
      <c r="I64" s="216"/>
      <c r="J64" s="216"/>
      <c r="K64" s="246" t="str">
        <f aca="false">IF(I64="","",I64-J64)</f>
        <v/>
      </c>
      <c r="L64" s="216"/>
      <c r="M64" s="216" t="s">
        <v>483</v>
      </c>
      <c r="N64" s="216"/>
      <c r="O64" s="219" t="str">
        <f aca="false">IF(I64="","",IF(K64&lt;=0,"✅ مسدد بالكامل",IF(J64=0,"🔴 لم يسدد","⚠️ سداد جزئي")))</f>
        <v/>
      </c>
      <c r="P64" s="0" t="str">
        <f aca="false">IF($B$2="","",ISNUMBER(SEARCH($B$2,E64&amp;" "&amp;G64&amp;" "&amp;H64&amp;" "&amp;O64)))</f>
        <v/>
      </c>
    </row>
    <row r="65" customFormat="false" ht="15" hidden="false" customHeight="true" outlineLevel="0" collapsed="false">
      <c r="A65" s="96"/>
      <c r="B65" s="96"/>
      <c r="C65" s="96"/>
      <c r="D65" s="96" t="n">
        <v>61</v>
      </c>
      <c r="E65" s="96"/>
      <c r="F65" s="96"/>
      <c r="G65" s="96"/>
      <c r="H65" s="96"/>
      <c r="I65" s="96"/>
      <c r="J65" s="96"/>
      <c r="K65" s="196" t="str">
        <f aca="false">IF(I65="","",I65-J65)</f>
        <v/>
      </c>
      <c r="L65" s="96"/>
      <c r="M65" s="96" t="s">
        <v>483</v>
      </c>
      <c r="N65" s="96"/>
      <c r="O65" s="245" t="str">
        <f aca="false">IF(I65="","",IF(K65&lt;=0,"✅ مسدد بالكامل",IF(J65=0,"🔴 لم يسدد","⚠️ سداد جزئي")))</f>
        <v/>
      </c>
      <c r="P65" s="0" t="str">
        <f aca="false">IF($B$2="","",ISNUMBER(SEARCH($B$2,E65&amp;" "&amp;G65&amp;" "&amp;H65&amp;" "&amp;O65)))</f>
        <v/>
      </c>
    </row>
    <row r="66" customFormat="false" ht="15" hidden="false" customHeight="true" outlineLevel="0" collapsed="false">
      <c r="A66" s="216"/>
      <c r="B66" s="216"/>
      <c r="C66" s="216"/>
      <c r="D66" s="216" t="n">
        <v>62</v>
      </c>
      <c r="E66" s="216"/>
      <c r="F66" s="216"/>
      <c r="G66" s="216"/>
      <c r="H66" s="216"/>
      <c r="I66" s="216"/>
      <c r="J66" s="216"/>
      <c r="K66" s="246" t="str">
        <f aca="false">IF(I66="","",I66-J66)</f>
        <v/>
      </c>
      <c r="L66" s="216"/>
      <c r="M66" s="216" t="s">
        <v>483</v>
      </c>
      <c r="N66" s="216"/>
      <c r="O66" s="219" t="str">
        <f aca="false">IF(I66="","",IF(K66&lt;=0,"✅ مسدد بالكامل",IF(J66=0,"🔴 لم يسدد","⚠️ سداد جزئي")))</f>
        <v/>
      </c>
      <c r="P66" s="0" t="str">
        <f aca="false">IF($B$2="","",ISNUMBER(SEARCH($B$2,E66&amp;" "&amp;G66&amp;" "&amp;H66&amp;" "&amp;O66)))</f>
        <v/>
      </c>
    </row>
    <row r="67" customFormat="false" ht="15" hidden="false" customHeight="true" outlineLevel="0" collapsed="false">
      <c r="A67" s="96"/>
      <c r="B67" s="96"/>
      <c r="C67" s="96"/>
      <c r="D67" s="96" t="n">
        <v>63</v>
      </c>
      <c r="E67" s="96"/>
      <c r="F67" s="96"/>
      <c r="G67" s="96"/>
      <c r="H67" s="96"/>
      <c r="I67" s="96"/>
      <c r="J67" s="96"/>
      <c r="K67" s="196" t="str">
        <f aca="false">IF(I67="","",I67-J67)</f>
        <v/>
      </c>
      <c r="L67" s="96"/>
      <c r="M67" s="96" t="s">
        <v>483</v>
      </c>
      <c r="N67" s="96"/>
      <c r="O67" s="245" t="str">
        <f aca="false">IF(I67="","",IF(K67&lt;=0,"✅ مسدد بالكامل",IF(J67=0,"🔴 لم يسدد","⚠️ سداد جزئي")))</f>
        <v/>
      </c>
      <c r="P67" s="0" t="str">
        <f aca="false">IF($B$2="","",ISNUMBER(SEARCH($B$2,E67&amp;" "&amp;G67&amp;" "&amp;H67&amp;" "&amp;O67)))</f>
        <v/>
      </c>
    </row>
    <row r="68" customFormat="false" ht="15" hidden="false" customHeight="true" outlineLevel="0" collapsed="false">
      <c r="A68" s="216"/>
      <c r="B68" s="216"/>
      <c r="C68" s="216"/>
      <c r="D68" s="216" t="n">
        <v>64</v>
      </c>
      <c r="E68" s="216"/>
      <c r="F68" s="216"/>
      <c r="G68" s="216"/>
      <c r="H68" s="216"/>
      <c r="I68" s="216"/>
      <c r="J68" s="216"/>
      <c r="K68" s="246" t="str">
        <f aca="false">IF(I68="","",I68-J68)</f>
        <v/>
      </c>
      <c r="L68" s="216"/>
      <c r="M68" s="216" t="s">
        <v>483</v>
      </c>
      <c r="N68" s="216"/>
      <c r="O68" s="219" t="str">
        <f aca="false">IF(I68="","",IF(K68&lt;=0,"✅ مسدد بالكامل",IF(J68=0,"🔴 لم يسدد","⚠️ سداد جزئي")))</f>
        <v/>
      </c>
      <c r="P68" s="0" t="str">
        <f aca="false">IF($B$2="","",ISNUMBER(SEARCH($B$2,E68&amp;" "&amp;G68&amp;" "&amp;H68&amp;" "&amp;O68)))</f>
        <v/>
      </c>
    </row>
    <row r="69" customFormat="false" ht="15" hidden="false" customHeight="true" outlineLevel="0" collapsed="false">
      <c r="A69" s="96"/>
      <c r="B69" s="96"/>
      <c r="C69" s="96"/>
      <c r="D69" s="96" t="n">
        <v>65</v>
      </c>
      <c r="E69" s="96"/>
      <c r="F69" s="96"/>
      <c r="G69" s="96"/>
      <c r="H69" s="96"/>
      <c r="I69" s="96"/>
      <c r="J69" s="96"/>
      <c r="K69" s="196" t="str">
        <f aca="false">IF(I69="","",I69-J69)</f>
        <v/>
      </c>
      <c r="L69" s="96"/>
      <c r="M69" s="96" t="s">
        <v>483</v>
      </c>
      <c r="N69" s="96"/>
      <c r="O69" s="245" t="str">
        <f aca="false">IF(I69="","",IF(K69&lt;=0,"✅ مسدد بالكامل",IF(J69=0,"🔴 لم يسدد","⚠️ سداد جزئي")))</f>
        <v/>
      </c>
      <c r="P69" s="0" t="str">
        <f aca="false">IF($B$2="","",ISNUMBER(SEARCH($B$2,E69&amp;" "&amp;G69&amp;" "&amp;H69&amp;" "&amp;O69)))</f>
        <v/>
      </c>
    </row>
    <row r="70" customFormat="false" ht="15" hidden="false" customHeight="true" outlineLevel="0" collapsed="false">
      <c r="A70" s="216"/>
      <c r="B70" s="216"/>
      <c r="C70" s="216"/>
      <c r="D70" s="216" t="n">
        <v>66</v>
      </c>
      <c r="E70" s="216"/>
      <c r="F70" s="216"/>
      <c r="G70" s="216"/>
      <c r="H70" s="216"/>
      <c r="I70" s="216"/>
      <c r="J70" s="216"/>
      <c r="K70" s="246" t="str">
        <f aca="false">IF(I70="","",I70-J70)</f>
        <v/>
      </c>
      <c r="L70" s="216"/>
      <c r="M70" s="216" t="s">
        <v>483</v>
      </c>
      <c r="N70" s="216"/>
      <c r="O70" s="219" t="str">
        <f aca="false">IF(I70="","",IF(K70&lt;=0,"✅ مسدد بالكامل",IF(J70=0,"🔴 لم يسدد","⚠️ سداد جزئي")))</f>
        <v/>
      </c>
      <c r="P70" s="0" t="str">
        <f aca="false">IF($B$2="","",ISNUMBER(SEARCH($B$2,E70&amp;" "&amp;G70&amp;" "&amp;H70&amp;" "&amp;O70)))</f>
        <v/>
      </c>
    </row>
    <row r="71" customFormat="false" ht="15" hidden="false" customHeight="true" outlineLevel="0" collapsed="false">
      <c r="A71" s="96"/>
      <c r="B71" s="96"/>
      <c r="C71" s="96"/>
      <c r="D71" s="96" t="n">
        <v>67</v>
      </c>
      <c r="E71" s="96"/>
      <c r="F71" s="96"/>
      <c r="G71" s="96"/>
      <c r="H71" s="96"/>
      <c r="I71" s="96"/>
      <c r="J71" s="96"/>
      <c r="K71" s="196" t="str">
        <f aca="false">IF(I71="","",I71-J71)</f>
        <v/>
      </c>
      <c r="L71" s="96"/>
      <c r="M71" s="96" t="s">
        <v>483</v>
      </c>
      <c r="N71" s="96"/>
      <c r="O71" s="245" t="str">
        <f aca="false">IF(I71="","",IF(K71&lt;=0,"✅ مسدد بالكامل",IF(J71=0,"🔴 لم يسدد","⚠️ سداد جزئي")))</f>
        <v/>
      </c>
      <c r="P71" s="0" t="str">
        <f aca="false">IF($B$2="","",ISNUMBER(SEARCH($B$2,E71&amp;" "&amp;G71&amp;" "&amp;H71&amp;" "&amp;O71)))</f>
        <v/>
      </c>
    </row>
    <row r="72" customFormat="false" ht="15" hidden="false" customHeight="true" outlineLevel="0" collapsed="false">
      <c r="A72" s="216"/>
      <c r="B72" s="216"/>
      <c r="C72" s="216"/>
      <c r="D72" s="216" t="n">
        <v>68</v>
      </c>
      <c r="E72" s="216"/>
      <c r="F72" s="216"/>
      <c r="G72" s="216"/>
      <c r="H72" s="216"/>
      <c r="I72" s="216"/>
      <c r="J72" s="216"/>
      <c r="K72" s="246" t="str">
        <f aca="false">IF(I72="","",I72-J72)</f>
        <v/>
      </c>
      <c r="L72" s="216"/>
      <c r="M72" s="216" t="s">
        <v>483</v>
      </c>
      <c r="N72" s="216"/>
      <c r="O72" s="219" t="str">
        <f aca="false">IF(I72="","",IF(K72&lt;=0,"✅ مسدد بالكامل",IF(J72=0,"🔴 لم يسدد","⚠️ سداد جزئي")))</f>
        <v/>
      </c>
      <c r="P72" s="0" t="str">
        <f aca="false">IF($B$2="","",ISNUMBER(SEARCH($B$2,E72&amp;" "&amp;G72&amp;" "&amp;H72&amp;" "&amp;O72)))</f>
        <v/>
      </c>
    </row>
    <row r="73" customFormat="false" ht="15" hidden="false" customHeight="true" outlineLevel="0" collapsed="false">
      <c r="A73" s="96"/>
      <c r="B73" s="96"/>
      <c r="C73" s="96"/>
      <c r="D73" s="96" t="n">
        <v>69</v>
      </c>
      <c r="E73" s="96"/>
      <c r="F73" s="96"/>
      <c r="G73" s="96"/>
      <c r="H73" s="96"/>
      <c r="I73" s="96"/>
      <c r="J73" s="96"/>
      <c r="K73" s="196" t="str">
        <f aca="false">IF(I73="","",I73-J73)</f>
        <v/>
      </c>
      <c r="L73" s="96"/>
      <c r="M73" s="96" t="s">
        <v>483</v>
      </c>
      <c r="N73" s="96"/>
      <c r="O73" s="245" t="str">
        <f aca="false">IF(I73="","",IF(K73&lt;=0,"✅ مسدد بالكامل",IF(J73=0,"🔴 لم يسدد","⚠️ سداد جزئي")))</f>
        <v/>
      </c>
      <c r="P73" s="0" t="str">
        <f aca="false">IF($B$2="","",ISNUMBER(SEARCH($B$2,E73&amp;" "&amp;G73&amp;" "&amp;H73&amp;" "&amp;O73)))</f>
        <v/>
      </c>
    </row>
    <row r="74" customFormat="false" ht="15" hidden="false" customHeight="true" outlineLevel="0" collapsed="false">
      <c r="A74" s="216"/>
      <c r="B74" s="216"/>
      <c r="C74" s="216"/>
      <c r="D74" s="216" t="n">
        <v>70</v>
      </c>
      <c r="E74" s="216"/>
      <c r="F74" s="216"/>
      <c r="G74" s="216"/>
      <c r="H74" s="216"/>
      <c r="I74" s="216"/>
      <c r="J74" s="216"/>
      <c r="K74" s="246" t="str">
        <f aca="false">IF(I74="","",I74-J74)</f>
        <v/>
      </c>
      <c r="L74" s="216"/>
      <c r="M74" s="216" t="s">
        <v>483</v>
      </c>
      <c r="N74" s="216"/>
      <c r="O74" s="219" t="str">
        <f aca="false">IF(I74="","",IF(K74&lt;=0,"✅ مسدد بالكامل",IF(J74=0,"🔴 لم يسدد","⚠️ سداد جزئي")))</f>
        <v/>
      </c>
      <c r="P74" s="0" t="str">
        <f aca="false">IF($B$2="","",ISNUMBER(SEARCH($B$2,E74&amp;" "&amp;G74&amp;" "&amp;H74&amp;" "&amp;O74)))</f>
        <v/>
      </c>
    </row>
    <row r="75" customFormat="false" ht="15" hidden="false" customHeight="true" outlineLevel="0" collapsed="false">
      <c r="A75" s="96"/>
      <c r="B75" s="96"/>
      <c r="C75" s="96"/>
      <c r="D75" s="96" t="n">
        <v>71</v>
      </c>
      <c r="E75" s="96"/>
      <c r="F75" s="96"/>
      <c r="G75" s="96"/>
      <c r="H75" s="96"/>
      <c r="I75" s="96"/>
      <c r="J75" s="96"/>
      <c r="K75" s="196" t="str">
        <f aca="false">IF(I75="","",I75-J75)</f>
        <v/>
      </c>
      <c r="L75" s="96"/>
      <c r="M75" s="96" t="s">
        <v>483</v>
      </c>
      <c r="N75" s="96"/>
      <c r="O75" s="245" t="str">
        <f aca="false">IF(I75="","",IF(K75&lt;=0,"✅ مسدد بالكامل",IF(J75=0,"🔴 لم يسدد","⚠️ سداد جزئي")))</f>
        <v/>
      </c>
      <c r="P75" s="0" t="str">
        <f aca="false">IF($B$2="","",ISNUMBER(SEARCH($B$2,E75&amp;" "&amp;G75&amp;" "&amp;H75&amp;" "&amp;O75)))</f>
        <v/>
      </c>
    </row>
    <row r="76" customFormat="false" ht="15" hidden="false" customHeight="true" outlineLevel="0" collapsed="false">
      <c r="A76" s="216"/>
      <c r="B76" s="216"/>
      <c r="C76" s="216"/>
      <c r="D76" s="216" t="n">
        <v>72</v>
      </c>
      <c r="E76" s="216"/>
      <c r="F76" s="216"/>
      <c r="G76" s="216"/>
      <c r="H76" s="216"/>
      <c r="I76" s="216"/>
      <c r="J76" s="216"/>
      <c r="K76" s="246" t="str">
        <f aca="false">IF(I76="","",I76-J76)</f>
        <v/>
      </c>
      <c r="L76" s="216"/>
      <c r="M76" s="216" t="s">
        <v>483</v>
      </c>
      <c r="N76" s="216"/>
      <c r="O76" s="219" t="str">
        <f aca="false">IF(I76="","",IF(K76&lt;=0,"✅ مسدد بالكامل",IF(J76=0,"🔴 لم يسدد","⚠️ سداد جزئي")))</f>
        <v/>
      </c>
      <c r="P76" s="0" t="str">
        <f aca="false">IF($B$2="","",ISNUMBER(SEARCH($B$2,E76&amp;" "&amp;G76&amp;" "&amp;H76&amp;" "&amp;O76)))</f>
        <v/>
      </c>
    </row>
    <row r="77" customFormat="false" ht="15" hidden="false" customHeight="true" outlineLevel="0" collapsed="false">
      <c r="A77" s="96"/>
      <c r="B77" s="96"/>
      <c r="C77" s="96"/>
      <c r="D77" s="96" t="n">
        <v>73</v>
      </c>
      <c r="E77" s="96"/>
      <c r="F77" s="96"/>
      <c r="G77" s="96"/>
      <c r="H77" s="96"/>
      <c r="I77" s="96"/>
      <c r="J77" s="96"/>
      <c r="K77" s="196" t="str">
        <f aca="false">IF(I77="","",I77-J77)</f>
        <v/>
      </c>
      <c r="L77" s="96"/>
      <c r="M77" s="96" t="s">
        <v>483</v>
      </c>
      <c r="N77" s="96"/>
      <c r="O77" s="245" t="str">
        <f aca="false">IF(I77="","",IF(K77&lt;=0,"✅ مسدد بالكامل",IF(J77=0,"🔴 لم يسدد","⚠️ سداد جزئي")))</f>
        <v/>
      </c>
      <c r="P77" s="0" t="str">
        <f aca="false">IF($B$2="","",ISNUMBER(SEARCH($B$2,E77&amp;" "&amp;G77&amp;" "&amp;H77&amp;" "&amp;O77)))</f>
        <v/>
      </c>
    </row>
    <row r="78" customFormat="false" ht="15" hidden="false" customHeight="true" outlineLevel="0" collapsed="false">
      <c r="A78" s="216"/>
      <c r="B78" s="216"/>
      <c r="C78" s="216"/>
      <c r="D78" s="216" t="n">
        <v>74</v>
      </c>
      <c r="E78" s="216"/>
      <c r="F78" s="216"/>
      <c r="G78" s="216"/>
      <c r="H78" s="216"/>
      <c r="I78" s="216"/>
      <c r="J78" s="216"/>
      <c r="K78" s="246" t="str">
        <f aca="false">IF(I78="","",I78-J78)</f>
        <v/>
      </c>
      <c r="L78" s="216"/>
      <c r="M78" s="216" t="s">
        <v>483</v>
      </c>
      <c r="N78" s="216"/>
      <c r="O78" s="219" t="str">
        <f aca="false">IF(I78="","",IF(K78&lt;=0,"✅ مسدد بالكامل",IF(J78=0,"🔴 لم يسدد","⚠️ سداد جزئي")))</f>
        <v/>
      </c>
      <c r="P78" s="0" t="str">
        <f aca="false">IF($B$2="","",ISNUMBER(SEARCH($B$2,E78&amp;" "&amp;G78&amp;" "&amp;H78&amp;" "&amp;O78)))</f>
        <v/>
      </c>
    </row>
    <row r="79" customFormat="false" ht="15" hidden="false" customHeight="true" outlineLevel="0" collapsed="false">
      <c r="A79" s="96"/>
      <c r="B79" s="96"/>
      <c r="C79" s="96"/>
      <c r="D79" s="96" t="n">
        <v>75</v>
      </c>
      <c r="E79" s="96"/>
      <c r="F79" s="96"/>
      <c r="G79" s="96"/>
      <c r="H79" s="96"/>
      <c r="I79" s="96"/>
      <c r="J79" s="96"/>
      <c r="K79" s="196" t="str">
        <f aca="false">IF(I79="","",I79-J79)</f>
        <v/>
      </c>
      <c r="L79" s="96"/>
      <c r="M79" s="96" t="s">
        <v>483</v>
      </c>
      <c r="N79" s="96"/>
      <c r="O79" s="245" t="str">
        <f aca="false">IF(I79="","",IF(K79&lt;=0,"✅ مسدد بالكامل",IF(J79=0,"🔴 لم يسدد","⚠️ سداد جزئي")))</f>
        <v/>
      </c>
      <c r="P79" s="0" t="str">
        <f aca="false">IF($B$2="","",ISNUMBER(SEARCH($B$2,E79&amp;" "&amp;G79&amp;" "&amp;H79&amp;" "&amp;O79)))</f>
        <v/>
      </c>
    </row>
    <row r="80" customFormat="false" ht="15" hidden="false" customHeight="true" outlineLevel="0" collapsed="false">
      <c r="A80" s="216"/>
      <c r="B80" s="216"/>
      <c r="C80" s="216"/>
      <c r="D80" s="216" t="n">
        <v>76</v>
      </c>
      <c r="E80" s="216"/>
      <c r="F80" s="216"/>
      <c r="G80" s="216"/>
      <c r="H80" s="216"/>
      <c r="I80" s="216"/>
      <c r="J80" s="216"/>
      <c r="K80" s="246" t="str">
        <f aca="false">IF(I80="","",I80-J80)</f>
        <v/>
      </c>
      <c r="L80" s="216"/>
      <c r="M80" s="216" t="s">
        <v>483</v>
      </c>
      <c r="N80" s="216"/>
      <c r="O80" s="219" t="str">
        <f aca="false">IF(I80="","",IF(K80&lt;=0,"✅ مسدد بالكامل",IF(J80=0,"🔴 لم يسدد","⚠️ سداد جزئي")))</f>
        <v/>
      </c>
      <c r="P80" s="0" t="str">
        <f aca="false">IF($B$2="","",ISNUMBER(SEARCH($B$2,E80&amp;" "&amp;G80&amp;" "&amp;H80&amp;" "&amp;O80)))</f>
        <v/>
      </c>
    </row>
    <row r="81" customFormat="false" ht="15" hidden="false" customHeight="true" outlineLevel="0" collapsed="false">
      <c r="A81" s="96"/>
      <c r="B81" s="96"/>
      <c r="C81" s="96"/>
      <c r="D81" s="96" t="n">
        <v>77</v>
      </c>
      <c r="E81" s="96"/>
      <c r="F81" s="96"/>
      <c r="G81" s="96"/>
      <c r="H81" s="96"/>
      <c r="I81" s="96"/>
      <c r="J81" s="96"/>
      <c r="K81" s="196" t="str">
        <f aca="false">IF(I81="","",I81-J81)</f>
        <v/>
      </c>
      <c r="L81" s="96"/>
      <c r="M81" s="96" t="s">
        <v>483</v>
      </c>
      <c r="N81" s="96"/>
      <c r="O81" s="245" t="str">
        <f aca="false">IF(I81="","",IF(K81&lt;=0,"✅ مسدد بالكامل",IF(J81=0,"🔴 لم يسدد","⚠️ سداد جزئي")))</f>
        <v/>
      </c>
      <c r="P81" s="0" t="str">
        <f aca="false">IF($B$2="","",ISNUMBER(SEARCH($B$2,E81&amp;" "&amp;G81&amp;" "&amp;H81&amp;" "&amp;O81)))</f>
        <v/>
      </c>
    </row>
    <row r="82" customFormat="false" ht="15" hidden="false" customHeight="true" outlineLevel="0" collapsed="false">
      <c r="A82" s="216"/>
      <c r="B82" s="216"/>
      <c r="C82" s="216"/>
      <c r="D82" s="216" t="n">
        <v>78</v>
      </c>
      <c r="E82" s="216"/>
      <c r="F82" s="216"/>
      <c r="G82" s="216"/>
      <c r="H82" s="216"/>
      <c r="I82" s="216"/>
      <c r="J82" s="216"/>
      <c r="K82" s="246" t="str">
        <f aca="false">IF(I82="","",I82-J82)</f>
        <v/>
      </c>
      <c r="L82" s="216"/>
      <c r="M82" s="216" t="s">
        <v>483</v>
      </c>
      <c r="N82" s="216"/>
      <c r="O82" s="219" t="str">
        <f aca="false">IF(I82="","",IF(K82&lt;=0,"✅ مسدد بالكامل",IF(J82=0,"🔴 لم يسدد","⚠️ سداد جزئي")))</f>
        <v/>
      </c>
      <c r="P82" s="0" t="str">
        <f aca="false">IF($B$2="","",ISNUMBER(SEARCH($B$2,E82&amp;" "&amp;G82&amp;" "&amp;H82&amp;" "&amp;O82)))</f>
        <v/>
      </c>
    </row>
    <row r="83" customFormat="false" ht="15" hidden="false" customHeight="true" outlineLevel="0" collapsed="false">
      <c r="A83" s="96"/>
      <c r="B83" s="96"/>
      <c r="C83" s="96"/>
      <c r="D83" s="96" t="n">
        <v>79</v>
      </c>
      <c r="E83" s="96"/>
      <c r="F83" s="96"/>
      <c r="G83" s="96"/>
      <c r="H83" s="96"/>
      <c r="I83" s="96"/>
      <c r="J83" s="96"/>
      <c r="K83" s="196" t="str">
        <f aca="false">IF(I83="","",I83-J83)</f>
        <v/>
      </c>
      <c r="L83" s="96"/>
      <c r="M83" s="96" t="s">
        <v>483</v>
      </c>
      <c r="N83" s="96"/>
      <c r="O83" s="245" t="str">
        <f aca="false">IF(I83="","",IF(K83&lt;=0,"✅ مسدد بالكامل",IF(J83=0,"🔴 لم يسدد","⚠️ سداد جزئي")))</f>
        <v/>
      </c>
      <c r="P83" s="0" t="str">
        <f aca="false">IF($B$2="","",ISNUMBER(SEARCH($B$2,E83&amp;" "&amp;G83&amp;" "&amp;H83&amp;" "&amp;O83)))</f>
        <v/>
      </c>
    </row>
    <row r="84" customFormat="false" ht="15" hidden="false" customHeight="true" outlineLevel="0" collapsed="false">
      <c r="A84" s="216"/>
      <c r="B84" s="216"/>
      <c r="C84" s="216"/>
      <c r="D84" s="216" t="n">
        <v>80</v>
      </c>
      <c r="E84" s="216"/>
      <c r="F84" s="216"/>
      <c r="G84" s="216"/>
      <c r="H84" s="216"/>
      <c r="I84" s="216"/>
      <c r="J84" s="216"/>
      <c r="K84" s="246" t="str">
        <f aca="false">IF(I84="","",I84-J84)</f>
        <v/>
      </c>
      <c r="L84" s="216"/>
      <c r="M84" s="216" t="s">
        <v>483</v>
      </c>
      <c r="N84" s="216"/>
      <c r="O84" s="219" t="str">
        <f aca="false">IF(I84="","",IF(K84&lt;=0,"✅ مسدد بالكامل",IF(J84=0,"🔴 لم يسدد","⚠️ سداد جزئي")))</f>
        <v/>
      </c>
      <c r="P84" s="0" t="str">
        <f aca="false">IF($B$2="","",ISNUMBER(SEARCH($B$2,E84&amp;" "&amp;G84&amp;" "&amp;H84&amp;" "&amp;O84)))</f>
        <v/>
      </c>
    </row>
    <row r="85" customFormat="false" ht="15" hidden="false" customHeight="true" outlineLevel="0" collapsed="false">
      <c r="A85" s="96"/>
      <c r="B85" s="96"/>
      <c r="C85" s="96"/>
      <c r="D85" s="96" t="n">
        <v>81</v>
      </c>
      <c r="E85" s="96"/>
      <c r="F85" s="96"/>
      <c r="G85" s="96"/>
      <c r="H85" s="96"/>
      <c r="I85" s="96"/>
      <c r="J85" s="96"/>
      <c r="K85" s="196" t="str">
        <f aca="false">IF(I85="","",I85-J85)</f>
        <v/>
      </c>
      <c r="L85" s="96"/>
      <c r="M85" s="96" t="s">
        <v>483</v>
      </c>
      <c r="N85" s="96"/>
      <c r="O85" s="245" t="str">
        <f aca="false">IF(I85="","",IF(K85&lt;=0,"✅ مسدد بالكامل",IF(J85=0,"🔴 لم يسدد","⚠️ سداد جزئي")))</f>
        <v/>
      </c>
      <c r="P85" s="0" t="str">
        <f aca="false">IF($B$2="","",ISNUMBER(SEARCH($B$2,E85&amp;" "&amp;G85&amp;" "&amp;H85&amp;" "&amp;O85)))</f>
        <v/>
      </c>
    </row>
    <row r="86" customFormat="false" ht="15" hidden="false" customHeight="true" outlineLevel="0" collapsed="false">
      <c r="A86" s="216"/>
      <c r="B86" s="216"/>
      <c r="C86" s="216"/>
      <c r="D86" s="216" t="n">
        <v>82</v>
      </c>
      <c r="E86" s="216"/>
      <c r="F86" s="216"/>
      <c r="G86" s="216"/>
      <c r="H86" s="216"/>
      <c r="I86" s="216"/>
      <c r="J86" s="216"/>
      <c r="K86" s="246" t="str">
        <f aca="false">IF(I86="","",I86-J86)</f>
        <v/>
      </c>
      <c r="L86" s="216"/>
      <c r="M86" s="216" t="s">
        <v>483</v>
      </c>
      <c r="N86" s="216"/>
      <c r="O86" s="219" t="str">
        <f aca="false">IF(I86="","",IF(K86&lt;=0,"✅ مسدد بالكامل",IF(J86=0,"🔴 لم يسدد","⚠️ سداد جزئي")))</f>
        <v/>
      </c>
      <c r="P86" s="0" t="str">
        <f aca="false">IF($B$2="","",ISNUMBER(SEARCH($B$2,E86&amp;" "&amp;G86&amp;" "&amp;H86&amp;" "&amp;O86)))</f>
        <v/>
      </c>
    </row>
    <row r="87" customFormat="false" ht="15" hidden="false" customHeight="true" outlineLevel="0" collapsed="false">
      <c r="A87" s="96"/>
      <c r="B87" s="96"/>
      <c r="C87" s="96"/>
      <c r="D87" s="96" t="n">
        <v>83</v>
      </c>
      <c r="E87" s="96"/>
      <c r="F87" s="96"/>
      <c r="G87" s="96"/>
      <c r="H87" s="96"/>
      <c r="I87" s="96"/>
      <c r="J87" s="96"/>
      <c r="K87" s="196" t="str">
        <f aca="false">IF(I87="","",I87-J87)</f>
        <v/>
      </c>
      <c r="L87" s="96"/>
      <c r="M87" s="96" t="s">
        <v>483</v>
      </c>
      <c r="N87" s="96"/>
      <c r="O87" s="245" t="str">
        <f aca="false">IF(I87="","",IF(K87&lt;=0,"✅ مسدد بالكامل",IF(J87=0,"🔴 لم يسدد","⚠️ سداد جزئي")))</f>
        <v/>
      </c>
      <c r="P87" s="0" t="str">
        <f aca="false">IF($B$2="","",ISNUMBER(SEARCH($B$2,E87&amp;" "&amp;G87&amp;" "&amp;H87&amp;" "&amp;O87)))</f>
        <v/>
      </c>
    </row>
    <row r="88" customFormat="false" ht="15" hidden="false" customHeight="true" outlineLevel="0" collapsed="false">
      <c r="A88" s="216"/>
      <c r="B88" s="216"/>
      <c r="C88" s="216"/>
      <c r="D88" s="216" t="n">
        <v>84</v>
      </c>
      <c r="E88" s="216"/>
      <c r="F88" s="216"/>
      <c r="G88" s="216"/>
      <c r="H88" s="216"/>
      <c r="I88" s="216"/>
      <c r="J88" s="216"/>
      <c r="K88" s="246" t="str">
        <f aca="false">IF(I88="","",I88-J88)</f>
        <v/>
      </c>
      <c r="L88" s="216"/>
      <c r="M88" s="216" t="s">
        <v>483</v>
      </c>
      <c r="N88" s="216"/>
      <c r="O88" s="219" t="str">
        <f aca="false">IF(I88="","",IF(K88&lt;=0,"✅ مسدد بالكامل",IF(J88=0,"🔴 لم يسدد","⚠️ سداد جزئي")))</f>
        <v/>
      </c>
      <c r="P88" s="0" t="str">
        <f aca="false">IF($B$2="","",ISNUMBER(SEARCH($B$2,E88&amp;" "&amp;G88&amp;" "&amp;H88&amp;" "&amp;O88)))</f>
        <v/>
      </c>
    </row>
    <row r="89" customFormat="false" ht="15" hidden="false" customHeight="true" outlineLevel="0" collapsed="false">
      <c r="A89" s="96"/>
      <c r="B89" s="96"/>
      <c r="C89" s="96"/>
      <c r="D89" s="96" t="n">
        <v>85</v>
      </c>
      <c r="E89" s="96"/>
      <c r="F89" s="96"/>
      <c r="G89" s="96"/>
      <c r="H89" s="96"/>
      <c r="I89" s="96"/>
      <c r="J89" s="96"/>
      <c r="K89" s="196" t="str">
        <f aca="false">IF(I89="","",I89-J89)</f>
        <v/>
      </c>
      <c r="L89" s="96"/>
      <c r="M89" s="96" t="s">
        <v>483</v>
      </c>
      <c r="N89" s="96"/>
      <c r="O89" s="245" t="str">
        <f aca="false">IF(I89="","",IF(K89&lt;=0,"✅ مسدد بالكامل",IF(J89=0,"🔴 لم يسدد","⚠️ سداد جزئي")))</f>
        <v/>
      </c>
      <c r="P89" s="0" t="str">
        <f aca="false">IF($B$2="","",ISNUMBER(SEARCH($B$2,E89&amp;" "&amp;G89&amp;" "&amp;H89&amp;" "&amp;O89)))</f>
        <v/>
      </c>
    </row>
    <row r="90" customFormat="false" ht="15" hidden="false" customHeight="true" outlineLevel="0" collapsed="false">
      <c r="A90" s="216"/>
      <c r="B90" s="216"/>
      <c r="C90" s="216"/>
      <c r="D90" s="216" t="n">
        <v>86</v>
      </c>
      <c r="E90" s="216"/>
      <c r="F90" s="216"/>
      <c r="G90" s="216"/>
      <c r="H90" s="216"/>
      <c r="I90" s="216"/>
      <c r="J90" s="216"/>
      <c r="K90" s="246" t="str">
        <f aca="false">IF(I90="","",I90-J90)</f>
        <v/>
      </c>
      <c r="L90" s="216"/>
      <c r="M90" s="216" t="s">
        <v>483</v>
      </c>
      <c r="N90" s="216"/>
      <c r="O90" s="219" t="str">
        <f aca="false">IF(I90="","",IF(K90&lt;=0,"✅ مسدد بالكامل",IF(J90=0,"🔴 لم يسدد","⚠️ سداد جزئي")))</f>
        <v/>
      </c>
      <c r="P90" s="0" t="str">
        <f aca="false">IF($B$2="","",ISNUMBER(SEARCH($B$2,E90&amp;" "&amp;G90&amp;" "&amp;H90&amp;" "&amp;O90)))</f>
        <v/>
      </c>
    </row>
    <row r="91" customFormat="false" ht="15" hidden="false" customHeight="true" outlineLevel="0" collapsed="false">
      <c r="A91" s="96"/>
      <c r="B91" s="96"/>
      <c r="C91" s="96"/>
      <c r="D91" s="96" t="n">
        <v>87</v>
      </c>
      <c r="E91" s="96"/>
      <c r="F91" s="96"/>
      <c r="G91" s="96"/>
      <c r="H91" s="96"/>
      <c r="I91" s="96"/>
      <c r="J91" s="96"/>
      <c r="K91" s="196" t="str">
        <f aca="false">IF(I91="","",I91-J91)</f>
        <v/>
      </c>
      <c r="L91" s="96"/>
      <c r="M91" s="96" t="s">
        <v>483</v>
      </c>
      <c r="N91" s="96"/>
      <c r="O91" s="245" t="str">
        <f aca="false">IF(I91="","",IF(K91&lt;=0,"✅ مسدد بالكامل",IF(J91=0,"🔴 لم يسدد","⚠️ سداد جزئي")))</f>
        <v/>
      </c>
      <c r="P91" s="0" t="str">
        <f aca="false">IF($B$2="","",ISNUMBER(SEARCH($B$2,E91&amp;" "&amp;G91&amp;" "&amp;H91&amp;" "&amp;O91)))</f>
        <v/>
      </c>
    </row>
    <row r="92" customFormat="false" ht="15" hidden="false" customHeight="true" outlineLevel="0" collapsed="false">
      <c r="A92" s="216"/>
      <c r="B92" s="216"/>
      <c r="C92" s="216"/>
      <c r="D92" s="216" t="n">
        <v>88</v>
      </c>
      <c r="E92" s="216"/>
      <c r="F92" s="216"/>
      <c r="G92" s="216"/>
      <c r="H92" s="216"/>
      <c r="I92" s="216"/>
      <c r="J92" s="216"/>
      <c r="K92" s="246" t="str">
        <f aca="false">IF(I92="","",I92-J92)</f>
        <v/>
      </c>
      <c r="L92" s="216"/>
      <c r="M92" s="216" t="s">
        <v>483</v>
      </c>
      <c r="N92" s="216"/>
      <c r="O92" s="219" t="str">
        <f aca="false">IF(I92="","",IF(K92&lt;=0,"✅ مسدد بالكامل",IF(J92=0,"🔴 لم يسدد","⚠️ سداد جزئي")))</f>
        <v/>
      </c>
      <c r="P92" s="0" t="str">
        <f aca="false">IF($B$2="","",ISNUMBER(SEARCH($B$2,E92&amp;" "&amp;G92&amp;" "&amp;H92&amp;" "&amp;O92)))</f>
        <v/>
      </c>
    </row>
    <row r="93" customFormat="false" ht="15" hidden="false" customHeight="true" outlineLevel="0" collapsed="false">
      <c r="A93" s="96"/>
      <c r="B93" s="96"/>
      <c r="C93" s="96"/>
      <c r="D93" s="96" t="n">
        <v>89</v>
      </c>
      <c r="E93" s="96"/>
      <c r="F93" s="96"/>
      <c r="G93" s="96"/>
      <c r="H93" s="96"/>
      <c r="I93" s="96"/>
      <c r="J93" s="96"/>
      <c r="K93" s="196" t="str">
        <f aca="false">IF(I93="","",I93-J93)</f>
        <v/>
      </c>
      <c r="L93" s="96"/>
      <c r="M93" s="96" t="s">
        <v>483</v>
      </c>
      <c r="N93" s="96"/>
      <c r="O93" s="245" t="str">
        <f aca="false">IF(I93="","",IF(K93&lt;=0,"✅ مسدد بالكامل",IF(J93=0,"🔴 لم يسدد","⚠️ سداد جزئي")))</f>
        <v/>
      </c>
      <c r="P93" s="0" t="str">
        <f aca="false">IF($B$2="","",ISNUMBER(SEARCH($B$2,E93&amp;" "&amp;G93&amp;" "&amp;H93&amp;" "&amp;O93)))</f>
        <v/>
      </c>
    </row>
    <row r="94" customFormat="false" ht="15" hidden="false" customHeight="true" outlineLevel="0" collapsed="false">
      <c r="A94" s="216"/>
      <c r="B94" s="216"/>
      <c r="C94" s="216"/>
      <c r="D94" s="216" t="n">
        <v>90</v>
      </c>
      <c r="E94" s="216"/>
      <c r="F94" s="216"/>
      <c r="G94" s="216"/>
      <c r="H94" s="216"/>
      <c r="I94" s="216"/>
      <c r="J94" s="216"/>
      <c r="K94" s="246" t="str">
        <f aca="false">IF(I94="","",I94-J94)</f>
        <v/>
      </c>
      <c r="L94" s="216"/>
      <c r="M94" s="216" t="s">
        <v>483</v>
      </c>
      <c r="N94" s="216"/>
      <c r="O94" s="219" t="str">
        <f aca="false">IF(I94="","",IF(K94&lt;=0,"✅ مسدد بالكامل",IF(J94=0,"🔴 لم يسدد","⚠️ سداد جزئي")))</f>
        <v/>
      </c>
      <c r="P94" s="0" t="str">
        <f aca="false">IF($B$2="","",ISNUMBER(SEARCH($B$2,E94&amp;" "&amp;G94&amp;" "&amp;H94&amp;" "&amp;O94)))</f>
        <v/>
      </c>
    </row>
    <row r="95" customFormat="false" ht="15" hidden="false" customHeight="true" outlineLevel="0" collapsed="false">
      <c r="A95" s="96"/>
      <c r="B95" s="96"/>
      <c r="C95" s="96"/>
      <c r="D95" s="96" t="n">
        <v>91</v>
      </c>
      <c r="E95" s="96"/>
      <c r="F95" s="96"/>
      <c r="G95" s="96"/>
      <c r="H95" s="96"/>
      <c r="I95" s="96"/>
      <c r="J95" s="96"/>
      <c r="K95" s="196" t="str">
        <f aca="false">IF(I95="","",I95-J95)</f>
        <v/>
      </c>
      <c r="L95" s="96"/>
      <c r="M95" s="96" t="s">
        <v>483</v>
      </c>
      <c r="N95" s="96"/>
      <c r="O95" s="245" t="str">
        <f aca="false">IF(I95="","",IF(K95&lt;=0,"✅ مسدد بالكامل",IF(J95=0,"🔴 لم يسدد","⚠️ سداد جزئي")))</f>
        <v/>
      </c>
      <c r="P95" s="0" t="str">
        <f aca="false">IF($B$2="","",ISNUMBER(SEARCH($B$2,E95&amp;" "&amp;G95&amp;" "&amp;H95&amp;" "&amp;O95)))</f>
        <v/>
      </c>
    </row>
    <row r="96" customFormat="false" ht="15" hidden="false" customHeight="true" outlineLevel="0" collapsed="false">
      <c r="A96" s="216"/>
      <c r="B96" s="216"/>
      <c r="C96" s="216"/>
      <c r="D96" s="216" t="n">
        <v>92</v>
      </c>
      <c r="E96" s="216"/>
      <c r="F96" s="216"/>
      <c r="G96" s="216"/>
      <c r="H96" s="216"/>
      <c r="I96" s="216"/>
      <c r="J96" s="216"/>
      <c r="K96" s="246" t="str">
        <f aca="false">IF(I96="","",I96-J96)</f>
        <v/>
      </c>
      <c r="L96" s="216"/>
      <c r="M96" s="216" t="s">
        <v>483</v>
      </c>
      <c r="N96" s="216"/>
      <c r="O96" s="219" t="str">
        <f aca="false">IF(I96="","",IF(K96&lt;=0,"✅ مسدد بالكامل",IF(J96=0,"🔴 لم يسدد","⚠️ سداد جزئي")))</f>
        <v/>
      </c>
      <c r="P96" s="0" t="str">
        <f aca="false">IF($B$2="","",ISNUMBER(SEARCH($B$2,E96&amp;" "&amp;G96&amp;" "&amp;H96&amp;" "&amp;O96)))</f>
        <v/>
      </c>
    </row>
    <row r="97" customFormat="false" ht="15" hidden="false" customHeight="true" outlineLevel="0" collapsed="false">
      <c r="A97" s="96"/>
      <c r="B97" s="96"/>
      <c r="C97" s="96"/>
      <c r="D97" s="96" t="n">
        <v>93</v>
      </c>
      <c r="E97" s="96"/>
      <c r="F97" s="96"/>
      <c r="G97" s="96"/>
      <c r="H97" s="96"/>
      <c r="I97" s="96"/>
      <c r="J97" s="96"/>
      <c r="K97" s="196" t="str">
        <f aca="false">IF(I97="","",I97-J97)</f>
        <v/>
      </c>
      <c r="L97" s="96"/>
      <c r="M97" s="96" t="s">
        <v>483</v>
      </c>
      <c r="N97" s="96"/>
      <c r="O97" s="245" t="str">
        <f aca="false">IF(I97="","",IF(K97&lt;=0,"✅ مسدد بالكامل",IF(J97=0,"🔴 لم يسدد","⚠️ سداد جزئي")))</f>
        <v/>
      </c>
      <c r="P97" s="0" t="str">
        <f aca="false">IF($B$2="","",ISNUMBER(SEARCH($B$2,E97&amp;" "&amp;G97&amp;" "&amp;H97&amp;" "&amp;O97)))</f>
        <v/>
      </c>
    </row>
    <row r="98" customFormat="false" ht="15" hidden="false" customHeight="true" outlineLevel="0" collapsed="false">
      <c r="A98" s="216"/>
      <c r="B98" s="216"/>
      <c r="C98" s="216"/>
      <c r="D98" s="216" t="n">
        <v>94</v>
      </c>
      <c r="E98" s="216"/>
      <c r="F98" s="216"/>
      <c r="G98" s="216"/>
      <c r="H98" s="216"/>
      <c r="I98" s="216"/>
      <c r="J98" s="216"/>
      <c r="K98" s="246" t="str">
        <f aca="false">IF(I98="","",I98-J98)</f>
        <v/>
      </c>
      <c r="L98" s="216"/>
      <c r="M98" s="216" t="s">
        <v>483</v>
      </c>
      <c r="N98" s="216"/>
      <c r="O98" s="219" t="str">
        <f aca="false">IF(I98="","",IF(K98&lt;=0,"✅ مسدد بالكامل",IF(J98=0,"🔴 لم يسدد","⚠️ سداد جزئي")))</f>
        <v/>
      </c>
      <c r="P98" s="0" t="str">
        <f aca="false">IF($B$2="","",ISNUMBER(SEARCH($B$2,E98&amp;" "&amp;G98&amp;" "&amp;H98&amp;" "&amp;O98)))</f>
        <v/>
      </c>
    </row>
    <row r="99" customFormat="false" ht="15" hidden="false" customHeight="true" outlineLevel="0" collapsed="false">
      <c r="A99" s="96"/>
      <c r="B99" s="96"/>
      <c r="C99" s="96"/>
      <c r="D99" s="96" t="n">
        <v>95</v>
      </c>
      <c r="E99" s="96"/>
      <c r="F99" s="96"/>
      <c r="G99" s="96"/>
      <c r="H99" s="96"/>
      <c r="I99" s="96"/>
      <c r="J99" s="96"/>
      <c r="K99" s="196" t="str">
        <f aca="false">IF(I99="","",I99-J99)</f>
        <v/>
      </c>
      <c r="L99" s="96"/>
      <c r="M99" s="96" t="s">
        <v>483</v>
      </c>
      <c r="N99" s="96"/>
      <c r="O99" s="245" t="str">
        <f aca="false">IF(I99="","",IF(K99&lt;=0,"✅ مسدد بالكامل",IF(J99=0,"🔴 لم يسدد","⚠️ سداد جزئي")))</f>
        <v/>
      </c>
      <c r="P99" s="0" t="str">
        <f aca="false">IF($B$2="","",ISNUMBER(SEARCH($B$2,E99&amp;" "&amp;G99&amp;" "&amp;H99&amp;" "&amp;O99)))</f>
        <v/>
      </c>
    </row>
    <row r="100" customFormat="false" ht="15" hidden="false" customHeight="true" outlineLevel="0" collapsed="false">
      <c r="A100" s="216"/>
      <c r="B100" s="216"/>
      <c r="C100" s="216"/>
      <c r="D100" s="216" t="n">
        <v>96</v>
      </c>
      <c r="E100" s="216"/>
      <c r="F100" s="216"/>
      <c r="G100" s="216"/>
      <c r="H100" s="216"/>
      <c r="I100" s="216"/>
      <c r="J100" s="216"/>
      <c r="K100" s="246" t="str">
        <f aca="false">IF(I100="","",I100-J100)</f>
        <v/>
      </c>
      <c r="L100" s="216"/>
      <c r="M100" s="216" t="s">
        <v>483</v>
      </c>
      <c r="N100" s="216"/>
      <c r="O100" s="219" t="str">
        <f aca="false">IF(I100="","",IF(K100&lt;=0,"✅ مسدد بالكامل",IF(J100=0,"🔴 لم يسدد","⚠️ سداد جزئي")))</f>
        <v/>
      </c>
      <c r="P100" s="0" t="str">
        <f aca="false">IF($B$2="","",ISNUMBER(SEARCH($B$2,E100&amp;" "&amp;G100&amp;" "&amp;H100&amp;" "&amp;O100)))</f>
        <v/>
      </c>
    </row>
    <row r="101" customFormat="false" ht="15" hidden="false" customHeight="true" outlineLevel="0" collapsed="false">
      <c r="A101" s="96"/>
      <c r="B101" s="96"/>
      <c r="C101" s="96"/>
      <c r="D101" s="96" t="n">
        <v>97</v>
      </c>
      <c r="E101" s="96"/>
      <c r="F101" s="96"/>
      <c r="G101" s="96"/>
      <c r="H101" s="96"/>
      <c r="I101" s="96"/>
      <c r="J101" s="96"/>
      <c r="K101" s="196" t="str">
        <f aca="false">IF(I101="","",I101-J101)</f>
        <v/>
      </c>
      <c r="L101" s="96"/>
      <c r="M101" s="96" t="s">
        <v>483</v>
      </c>
      <c r="N101" s="96"/>
      <c r="O101" s="245" t="str">
        <f aca="false">IF(I101="","",IF(K101&lt;=0,"✅ مسدد بالكامل",IF(J101=0,"🔴 لم يسدد","⚠️ سداد جزئي")))</f>
        <v/>
      </c>
      <c r="P101" s="0" t="str">
        <f aca="false">IF($B$2="","",ISNUMBER(SEARCH($B$2,E101&amp;" "&amp;G101&amp;" "&amp;H101&amp;" "&amp;O101)))</f>
        <v/>
      </c>
    </row>
    <row r="102" customFormat="false" ht="15" hidden="false" customHeight="true" outlineLevel="0" collapsed="false">
      <c r="A102" s="216"/>
      <c r="B102" s="216"/>
      <c r="C102" s="216"/>
      <c r="D102" s="216" t="n">
        <v>98</v>
      </c>
      <c r="E102" s="216"/>
      <c r="F102" s="216"/>
      <c r="G102" s="216"/>
      <c r="H102" s="216"/>
      <c r="I102" s="216"/>
      <c r="J102" s="216"/>
      <c r="K102" s="246" t="str">
        <f aca="false">IF(I102="","",I102-J102)</f>
        <v/>
      </c>
      <c r="L102" s="216"/>
      <c r="M102" s="216" t="s">
        <v>483</v>
      </c>
      <c r="N102" s="216"/>
      <c r="O102" s="219" t="str">
        <f aca="false">IF(I102="","",IF(K102&lt;=0,"✅ مسدد بالكامل",IF(J102=0,"🔴 لم يسدد","⚠️ سداد جزئي")))</f>
        <v/>
      </c>
      <c r="P102" s="0" t="str">
        <f aca="false">IF($B$2="","",ISNUMBER(SEARCH($B$2,E102&amp;" "&amp;G102&amp;" "&amp;H102&amp;" "&amp;O102)))</f>
        <v/>
      </c>
    </row>
    <row r="103" customFormat="false" ht="15" hidden="false" customHeight="true" outlineLevel="0" collapsed="false">
      <c r="A103" s="96"/>
      <c r="B103" s="96"/>
      <c r="C103" s="96"/>
      <c r="D103" s="96" t="n">
        <v>99</v>
      </c>
      <c r="E103" s="96"/>
      <c r="F103" s="96"/>
      <c r="G103" s="96"/>
      <c r="H103" s="96"/>
      <c r="I103" s="96"/>
      <c r="J103" s="96"/>
      <c r="K103" s="196" t="str">
        <f aca="false">IF(I103="","",I103-J103)</f>
        <v/>
      </c>
      <c r="L103" s="96"/>
      <c r="M103" s="96" t="s">
        <v>483</v>
      </c>
      <c r="N103" s="96"/>
      <c r="O103" s="245" t="str">
        <f aca="false">IF(I103="","",IF(K103&lt;=0,"✅ مسدد بالكامل",IF(J103=0,"🔴 لم يسدد","⚠️ سداد جزئي")))</f>
        <v/>
      </c>
      <c r="P103" s="0" t="str">
        <f aca="false">IF($B$2="","",ISNUMBER(SEARCH($B$2,E103&amp;" "&amp;G103&amp;" "&amp;H103&amp;" "&amp;O103)))</f>
        <v/>
      </c>
    </row>
    <row r="104" customFormat="false" ht="15" hidden="false" customHeight="true" outlineLevel="0" collapsed="false">
      <c r="A104" s="216"/>
      <c r="B104" s="216"/>
      <c r="C104" s="216"/>
      <c r="D104" s="216" t="n">
        <v>100</v>
      </c>
      <c r="E104" s="216"/>
      <c r="F104" s="216"/>
      <c r="G104" s="216"/>
      <c r="H104" s="216"/>
      <c r="I104" s="216"/>
      <c r="J104" s="216"/>
      <c r="K104" s="246" t="str">
        <f aca="false">IF(I104="","",I104-J104)</f>
        <v/>
      </c>
      <c r="L104" s="216"/>
      <c r="M104" s="216" t="s">
        <v>483</v>
      </c>
      <c r="N104" s="216"/>
      <c r="O104" s="219" t="str">
        <f aca="false">IF(I104="","",IF(K104&lt;=0,"✅ مسدد بالكامل",IF(J104=0,"🔴 لم يسدد","⚠️ سداد جزئي")))</f>
        <v/>
      </c>
      <c r="P104" s="0" t="str">
        <f aca="false">IF($B$2="","",ISNUMBER(SEARCH($B$2,E104&amp;" "&amp;G104&amp;" "&amp;H104&amp;" "&amp;O104)))</f>
        <v/>
      </c>
    </row>
    <row r="105" customFormat="false" ht="15" hidden="false" customHeight="true" outlineLevel="0" collapsed="false">
      <c r="A105" s="96"/>
      <c r="B105" s="96"/>
      <c r="C105" s="96"/>
      <c r="D105" s="96" t="n">
        <v>101</v>
      </c>
      <c r="E105" s="96"/>
      <c r="F105" s="96"/>
      <c r="G105" s="96"/>
      <c r="H105" s="96"/>
      <c r="I105" s="96"/>
      <c r="J105" s="96"/>
      <c r="K105" s="196" t="str">
        <f aca="false">IF(I105="","",I105-J105)</f>
        <v/>
      </c>
      <c r="L105" s="96"/>
      <c r="M105" s="96" t="s">
        <v>483</v>
      </c>
      <c r="N105" s="96"/>
      <c r="O105" s="245" t="str">
        <f aca="false">IF(I105="","",IF(K105&lt;=0,"✅ مسدد بالكامل",IF(J105=0,"🔴 لم يسدد","⚠️ سداد جزئي")))</f>
        <v/>
      </c>
      <c r="P105" s="0" t="str">
        <f aca="false">IF($B$2="","",ISNUMBER(SEARCH($B$2,E105&amp;" "&amp;G105&amp;" "&amp;H105&amp;" "&amp;O105)))</f>
        <v/>
      </c>
    </row>
    <row r="106" customFormat="false" ht="15" hidden="false" customHeight="true" outlineLevel="0" collapsed="false">
      <c r="A106" s="216"/>
      <c r="B106" s="216"/>
      <c r="C106" s="216"/>
      <c r="D106" s="216" t="n">
        <v>102</v>
      </c>
      <c r="E106" s="216"/>
      <c r="F106" s="216"/>
      <c r="G106" s="216"/>
      <c r="H106" s="216"/>
      <c r="I106" s="216"/>
      <c r="J106" s="216"/>
      <c r="K106" s="246" t="str">
        <f aca="false">IF(I106="","",I106-J106)</f>
        <v/>
      </c>
      <c r="L106" s="216"/>
      <c r="M106" s="216" t="s">
        <v>483</v>
      </c>
      <c r="N106" s="216"/>
      <c r="O106" s="219" t="str">
        <f aca="false">IF(I106="","",IF(K106&lt;=0,"✅ مسدد بالكامل",IF(J106=0,"🔴 لم يسدد","⚠️ سداد جزئي")))</f>
        <v/>
      </c>
      <c r="P106" s="0" t="str">
        <f aca="false">IF($B$2="","",ISNUMBER(SEARCH($B$2,E106&amp;" "&amp;G106&amp;" "&amp;H106&amp;" "&amp;O106)))</f>
        <v/>
      </c>
    </row>
    <row r="107" customFormat="false" ht="15" hidden="false" customHeight="true" outlineLevel="0" collapsed="false">
      <c r="A107" s="96"/>
      <c r="B107" s="96"/>
      <c r="C107" s="96"/>
      <c r="D107" s="96" t="n">
        <v>103</v>
      </c>
      <c r="E107" s="96"/>
      <c r="F107" s="96"/>
      <c r="G107" s="96"/>
      <c r="H107" s="96"/>
      <c r="I107" s="96"/>
      <c r="J107" s="96"/>
      <c r="K107" s="196" t="str">
        <f aca="false">IF(I107="","",I107-J107)</f>
        <v/>
      </c>
      <c r="L107" s="96"/>
      <c r="M107" s="96" t="s">
        <v>483</v>
      </c>
      <c r="N107" s="96"/>
      <c r="O107" s="245" t="str">
        <f aca="false">IF(I107="","",IF(K107&lt;=0,"✅ مسدد بالكامل",IF(J107=0,"🔴 لم يسدد","⚠️ سداد جزئي")))</f>
        <v/>
      </c>
      <c r="P107" s="0" t="str">
        <f aca="false">IF($B$2="","",ISNUMBER(SEARCH($B$2,E107&amp;" "&amp;G107&amp;" "&amp;H107&amp;" "&amp;O107)))</f>
        <v/>
      </c>
    </row>
    <row r="108" customFormat="false" ht="15" hidden="false" customHeight="true" outlineLevel="0" collapsed="false">
      <c r="A108" s="216"/>
      <c r="B108" s="216"/>
      <c r="C108" s="216"/>
      <c r="D108" s="216" t="n">
        <v>104</v>
      </c>
      <c r="E108" s="216"/>
      <c r="F108" s="216"/>
      <c r="G108" s="216"/>
      <c r="H108" s="216"/>
      <c r="I108" s="216"/>
      <c r="J108" s="216"/>
      <c r="K108" s="246" t="str">
        <f aca="false">IF(I108="","",I108-J108)</f>
        <v/>
      </c>
      <c r="L108" s="216"/>
      <c r="M108" s="216" t="s">
        <v>483</v>
      </c>
      <c r="N108" s="216"/>
      <c r="O108" s="219" t="str">
        <f aca="false">IF(I108="","",IF(K108&lt;=0,"✅ مسدد بالكامل",IF(J108=0,"🔴 لم يسدد","⚠️ سداد جزئي")))</f>
        <v/>
      </c>
      <c r="P108" s="0" t="str">
        <f aca="false">IF($B$2="","",ISNUMBER(SEARCH($B$2,E108&amp;" "&amp;G108&amp;" "&amp;H108&amp;" "&amp;O108)))</f>
        <v/>
      </c>
    </row>
    <row r="109" customFormat="false" ht="15" hidden="false" customHeight="true" outlineLevel="0" collapsed="false">
      <c r="A109" s="96"/>
      <c r="B109" s="96"/>
      <c r="C109" s="96"/>
      <c r="D109" s="96" t="n">
        <v>105</v>
      </c>
      <c r="E109" s="96"/>
      <c r="F109" s="96"/>
      <c r="G109" s="96"/>
      <c r="H109" s="96"/>
      <c r="I109" s="96"/>
      <c r="J109" s="96"/>
      <c r="K109" s="196" t="str">
        <f aca="false">IF(I109="","",I109-J109)</f>
        <v/>
      </c>
      <c r="L109" s="96"/>
      <c r="M109" s="96" t="s">
        <v>483</v>
      </c>
      <c r="N109" s="96"/>
      <c r="O109" s="245" t="str">
        <f aca="false">IF(I109="","",IF(K109&lt;=0,"✅ مسدد بالكامل",IF(J109=0,"🔴 لم يسدد","⚠️ سداد جزئي")))</f>
        <v/>
      </c>
      <c r="P109" s="0" t="str">
        <f aca="false">IF($B$2="","",ISNUMBER(SEARCH($B$2,E109&amp;" "&amp;G109&amp;" "&amp;H109&amp;" "&amp;O109)))</f>
        <v/>
      </c>
    </row>
    <row r="110" customFormat="false" ht="15" hidden="false" customHeight="true" outlineLevel="0" collapsed="false">
      <c r="A110" s="216"/>
      <c r="B110" s="216"/>
      <c r="C110" s="216"/>
      <c r="D110" s="216" t="n">
        <v>106</v>
      </c>
      <c r="E110" s="216"/>
      <c r="F110" s="216"/>
      <c r="G110" s="216"/>
      <c r="H110" s="216"/>
      <c r="I110" s="216"/>
      <c r="J110" s="216"/>
      <c r="K110" s="246" t="str">
        <f aca="false">IF(I110="","",I110-J110)</f>
        <v/>
      </c>
      <c r="L110" s="216"/>
      <c r="M110" s="216" t="s">
        <v>483</v>
      </c>
      <c r="N110" s="216"/>
      <c r="O110" s="219" t="str">
        <f aca="false">IF(I110="","",IF(K110&lt;=0,"✅ مسدد بالكامل",IF(J110=0,"🔴 لم يسدد","⚠️ سداد جزئي")))</f>
        <v/>
      </c>
      <c r="P110" s="0" t="str">
        <f aca="false">IF($B$2="","",ISNUMBER(SEARCH($B$2,E110&amp;" "&amp;G110&amp;" "&amp;H110&amp;" "&amp;O110)))</f>
        <v/>
      </c>
    </row>
    <row r="111" customFormat="false" ht="15" hidden="false" customHeight="true" outlineLevel="0" collapsed="false">
      <c r="A111" s="96"/>
      <c r="B111" s="96"/>
      <c r="C111" s="96"/>
      <c r="D111" s="96" t="n">
        <v>107</v>
      </c>
      <c r="E111" s="96"/>
      <c r="F111" s="96"/>
      <c r="G111" s="96"/>
      <c r="H111" s="96"/>
      <c r="I111" s="96"/>
      <c r="J111" s="96"/>
      <c r="K111" s="196" t="str">
        <f aca="false">IF(I111="","",I111-J111)</f>
        <v/>
      </c>
      <c r="L111" s="96"/>
      <c r="M111" s="96" t="s">
        <v>483</v>
      </c>
      <c r="N111" s="96"/>
      <c r="O111" s="245" t="str">
        <f aca="false">IF(I111="","",IF(K111&lt;=0,"✅ مسدد بالكامل",IF(J111=0,"🔴 لم يسدد","⚠️ سداد جزئي")))</f>
        <v/>
      </c>
      <c r="P111" s="0" t="str">
        <f aca="false">IF($B$2="","",ISNUMBER(SEARCH($B$2,E111&amp;" "&amp;G111&amp;" "&amp;H111&amp;" "&amp;O111)))</f>
        <v/>
      </c>
    </row>
    <row r="112" customFormat="false" ht="15" hidden="false" customHeight="true" outlineLevel="0" collapsed="false">
      <c r="A112" s="216"/>
      <c r="B112" s="216"/>
      <c r="C112" s="216"/>
      <c r="D112" s="216" t="n">
        <v>108</v>
      </c>
      <c r="E112" s="216"/>
      <c r="F112" s="216"/>
      <c r="G112" s="216"/>
      <c r="H112" s="216"/>
      <c r="I112" s="216"/>
      <c r="J112" s="216"/>
      <c r="K112" s="246" t="str">
        <f aca="false">IF(I112="","",I112-J112)</f>
        <v/>
      </c>
      <c r="L112" s="216"/>
      <c r="M112" s="216" t="s">
        <v>483</v>
      </c>
      <c r="N112" s="216"/>
      <c r="O112" s="219" t="str">
        <f aca="false">IF(I112="","",IF(K112&lt;=0,"✅ مسدد بالكامل",IF(J112=0,"🔴 لم يسدد","⚠️ سداد جزئي")))</f>
        <v/>
      </c>
      <c r="P112" s="0" t="str">
        <f aca="false">IF($B$2="","",ISNUMBER(SEARCH($B$2,E112&amp;" "&amp;G112&amp;" "&amp;H112&amp;" "&amp;O112)))</f>
        <v/>
      </c>
    </row>
    <row r="113" customFormat="false" ht="15" hidden="false" customHeight="true" outlineLevel="0" collapsed="false">
      <c r="A113" s="96"/>
      <c r="B113" s="96"/>
      <c r="C113" s="96"/>
      <c r="D113" s="96" t="n">
        <v>109</v>
      </c>
      <c r="E113" s="96"/>
      <c r="F113" s="96"/>
      <c r="G113" s="96"/>
      <c r="H113" s="96"/>
      <c r="I113" s="96"/>
      <c r="J113" s="96"/>
      <c r="K113" s="196" t="str">
        <f aca="false">IF(I113="","",I113-J113)</f>
        <v/>
      </c>
      <c r="L113" s="96"/>
      <c r="M113" s="96" t="s">
        <v>483</v>
      </c>
      <c r="N113" s="96"/>
      <c r="O113" s="245" t="str">
        <f aca="false">IF(I113="","",IF(K113&lt;=0,"✅ مسدد بالكامل",IF(J113=0,"🔴 لم يسدد","⚠️ سداد جزئي")))</f>
        <v/>
      </c>
      <c r="P113" s="0" t="str">
        <f aca="false">IF($B$2="","",ISNUMBER(SEARCH($B$2,E113&amp;" "&amp;G113&amp;" "&amp;H113&amp;" "&amp;O113)))</f>
        <v/>
      </c>
    </row>
    <row r="114" customFormat="false" ht="15" hidden="false" customHeight="true" outlineLevel="0" collapsed="false">
      <c r="A114" s="216"/>
      <c r="B114" s="216"/>
      <c r="C114" s="216"/>
      <c r="D114" s="216" t="n">
        <v>110</v>
      </c>
      <c r="E114" s="216"/>
      <c r="F114" s="216"/>
      <c r="G114" s="216"/>
      <c r="H114" s="216"/>
      <c r="I114" s="216"/>
      <c r="J114" s="216"/>
      <c r="K114" s="246" t="str">
        <f aca="false">IF(I114="","",I114-J114)</f>
        <v/>
      </c>
      <c r="L114" s="216"/>
      <c r="M114" s="216" t="s">
        <v>483</v>
      </c>
      <c r="N114" s="216"/>
      <c r="O114" s="219" t="str">
        <f aca="false">IF(I114="","",IF(K114&lt;=0,"✅ مسدد بالكامل",IF(J114=0,"🔴 لم يسدد","⚠️ سداد جزئي")))</f>
        <v/>
      </c>
      <c r="P114" s="0" t="str">
        <f aca="false">IF($B$2="","",ISNUMBER(SEARCH($B$2,E114&amp;" "&amp;G114&amp;" "&amp;H114&amp;" "&amp;O114)))</f>
        <v/>
      </c>
    </row>
    <row r="115" customFormat="false" ht="15" hidden="false" customHeight="true" outlineLevel="0" collapsed="false">
      <c r="A115" s="96"/>
      <c r="B115" s="96"/>
      <c r="C115" s="96"/>
      <c r="D115" s="96" t="n">
        <v>111</v>
      </c>
      <c r="E115" s="96"/>
      <c r="F115" s="96"/>
      <c r="G115" s="96"/>
      <c r="H115" s="96"/>
      <c r="I115" s="96"/>
      <c r="J115" s="96"/>
      <c r="K115" s="196" t="str">
        <f aca="false">IF(I115="","",I115-J115)</f>
        <v/>
      </c>
      <c r="L115" s="96"/>
      <c r="M115" s="96" t="s">
        <v>483</v>
      </c>
      <c r="N115" s="96"/>
      <c r="O115" s="245" t="str">
        <f aca="false">IF(I115="","",IF(K115&lt;=0,"✅ مسدد بالكامل",IF(J115=0,"🔴 لم يسدد","⚠️ سداد جزئي")))</f>
        <v/>
      </c>
      <c r="P115" s="0" t="str">
        <f aca="false">IF($B$2="","",ISNUMBER(SEARCH($B$2,E115&amp;" "&amp;G115&amp;" "&amp;H115&amp;" "&amp;O115)))</f>
        <v/>
      </c>
    </row>
    <row r="116" customFormat="false" ht="15" hidden="false" customHeight="true" outlineLevel="0" collapsed="false">
      <c r="A116" s="216"/>
      <c r="B116" s="216"/>
      <c r="C116" s="216"/>
      <c r="D116" s="216" t="n">
        <v>112</v>
      </c>
      <c r="E116" s="216"/>
      <c r="F116" s="216"/>
      <c r="G116" s="216"/>
      <c r="H116" s="216"/>
      <c r="I116" s="216"/>
      <c r="J116" s="216"/>
      <c r="K116" s="246" t="str">
        <f aca="false">IF(I116="","",I116-J116)</f>
        <v/>
      </c>
      <c r="L116" s="216"/>
      <c r="M116" s="216" t="s">
        <v>483</v>
      </c>
      <c r="N116" s="216"/>
      <c r="O116" s="219" t="str">
        <f aca="false">IF(I116="","",IF(K116&lt;=0,"✅ مسدد بالكامل",IF(J116=0,"🔴 لم يسدد","⚠️ سداد جزئي")))</f>
        <v/>
      </c>
      <c r="P116" s="0" t="str">
        <f aca="false">IF($B$2="","",ISNUMBER(SEARCH($B$2,E116&amp;" "&amp;G116&amp;" "&amp;H116&amp;" "&amp;O116)))</f>
        <v/>
      </c>
    </row>
    <row r="117" customFormat="false" ht="15" hidden="false" customHeight="true" outlineLevel="0" collapsed="false">
      <c r="A117" s="96"/>
      <c r="B117" s="96"/>
      <c r="C117" s="96"/>
      <c r="D117" s="96" t="n">
        <v>113</v>
      </c>
      <c r="E117" s="96"/>
      <c r="F117" s="96"/>
      <c r="G117" s="96"/>
      <c r="H117" s="96"/>
      <c r="I117" s="96"/>
      <c r="J117" s="96"/>
      <c r="K117" s="196" t="str">
        <f aca="false">IF(I117="","",I117-J117)</f>
        <v/>
      </c>
      <c r="L117" s="96"/>
      <c r="M117" s="96" t="s">
        <v>483</v>
      </c>
      <c r="N117" s="96"/>
      <c r="O117" s="245" t="str">
        <f aca="false">IF(I117="","",IF(K117&lt;=0,"✅ مسدد بالكامل",IF(J117=0,"🔴 لم يسدد","⚠️ سداد جزئي")))</f>
        <v/>
      </c>
      <c r="P117" s="0" t="str">
        <f aca="false">IF($B$2="","",ISNUMBER(SEARCH($B$2,E117&amp;" "&amp;G117&amp;" "&amp;H117&amp;" "&amp;O117)))</f>
        <v/>
      </c>
    </row>
    <row r="118" customFormat="false" ht="15" hidden="false" customHeight="true" outlineLevel="0" collapsed="false">
      <c r="A118" s="216"/>
      <c r="B118" s="216"/>
      <c r="C118" s="216"/>
      <c r="D118" s="216" t="n">
        <v>114</v>
      </c>
      <c r="E118" s="216"/>
      <c r="F118" s="216"/>
      <c r="G118" s="216"/>
      <c r="H118" s="216"/>
      <c r="I118" s="216"/>
      <c r="J118" s="216"/>
      <c r="K118" s="246" t="str">
        <f aca="false">IF(I118="","",I118-J118)</f>
        <v/>
      </c>
      <c r="L118" s="216"/>
      <c r="M118" s="216" t="s">
        <v>483</v>
      </c>
      <c r="N118" s="216"/>
      <c r="O118" s="219" t="str">
        <f aca="false">IF(I118="","",IF(K118&lt;=0,"✅ مسدد بالكامل",IF(J118=0,"🔴 لم يسدد","⚠️ سداد جزئي")))</f>
        <v/>
      </c>
      <c r="P118" s="0" t="str">
        <f aca="false">IF($B$2="","",ISNUMBER(SEARCH($B$2,E118&amp;" "&amp;G118&amp;" "&amp;H118&amp;" "&amp;O118)))</f>
        <v/>
      </c>
    </row>
    <row r="119" customFormat="false" ht="15" hidden="false" customHeight="true" outlineLevel="0" collapsed="false">
      <c r="A119" s="96"/>
      <c r="B119" s="96"/>
      <c r="C119" s="96"/>
      <c r="D119" s="96" t="n">
        <v>115</v>
      </c>
      <c r="E119" s="96"/>
      <c r="F119" s="96"/>
      <c r="G119" s="96"/>
      <c r="H119" s="96"/>
      <c r="I119" s="96"/>
      <c r="J119" s="96"/>
      <c r="K119" s="196" t="str">
        <f aca="false">IF(I119="","",I119-J119)</f>
        <v/>
      </c>
      <c r="L119" s="96"/>
      <c r="M119" s="96" t="s">
        <v>483</v>
      </c>
      <c r="N119" s="96"/>
      <c r="O119" s="245" t="str">
        <f aca="false">IF(I119="","",IF(K119&lt;=0,"✅ مسدد بالكامل",IF(J119=0,"🔴 لم يسدد","⚠️ سداد جزئي")))</f>
        <v/>
      </c>
      <c r="P119" s="0" t="str">
        <f aca="false">IF($B$2="","",ISNUMBER(SEARCH($B$2,E119&amp;" "&amp;G119&amp;" "&amp;H119&amp;" "&amp;O119)))</f>
        <v/>
      </c>
    </row>
    <row r="120" customFormat="false" ht="15" hidden="false" customHeight="true" outlineLevel="0" collapsed="false">
      <c r="A120" s="216"/>
      <c r="B120" s="216"/>
      <c r="C120" s="216"/>
      <c r="D120" s="216" t="n">
        <v>116</v>
      </c>
      <c r="E120" s="216"/>
      <c r="F120" s="216"/>
      <c r="G120" s="216"/>
      <c r="H120" s="216"/>
      <c r="I120" s="216"/>
      <c r="J120" s="216"/>
      <c r="K120" s="246" t="str">
        <f aca="false">IF(I120="","",I120-J120)</f>
        <v/>
      </c>
      <c r="L120" s="216"/>
      <c r="M120" s="216" t="s">
        <v>483</v>
      </c>
      <c r="N120" s="216"/>
      <c r="O120" s="219" t="str">
        <f aca="false">IF(I120="","",IF(K120&lt;=0,"✅ مسدد بالكامل",IF(J120=0,"🔴 لم يسدد","⚠️ سداد جزئي")))</f>
        <v/>
      </c>
      <c r="P120" s="0" t="str">
        <f aca="false">IF($B$2="","",ISNUMBER(SEARCH($B$2,E120&amp;" "&amp;G120&amp;" "&amp;H120&amp;" "&amp;O120)))</f>
        <v/>
      </c>
    </row>
    <row r="121" customFormat="false" ht="15" hidden="false" customHeight="true" outlineLevel="0" collapsed="false">
      <c r="A121" s="96"/>
      <c r="B121" s="96"/>
      <c r="C121" s="96"/>
      <c r="D121" s="96" t="n">
        <v>117</v>
      </c>
      <c r="E121" s="96"/>
      <c r="F121" s="96"/>
      <c r="G121" s="96"/>
      <c r="H121" s="96"/>
      <c r="I121" s="96"/>
      <c r="J121" s="96"/>
      <c r="K121" s="196" t="str">
        <f aca="false">IF(I121="","",I121-J121)</f>
        <v/>
      </c>
      <c r="L121" s="96"/>
      <c r="M121" s="96" t="s">
        <v>483</v>
      </c>
      <c r="N121" s="96"/>
      <c r="O121" s="245" t="str">
        <f aca="false">IF(I121="","",IF(K121&lt;=0,"✅ مسدد بالكامل",IF(J121=0,"🔴 لم يسدد","⚠️ سداد جزئي")))</f>
        <v/>
      </c>
      <c r="P121" s="0" t="str">
        <f aca="false">IF($B$2="","",ISNUMBER(SEARCH($B$2,E121&amp;" "&amp;G121&amp;" "&amp;H121&amp;" "&amp;O121)))</f>
        <v/>
      </c>
    </row>
    <row r="122" customFormat="false" ht="15" hidden="false" customHeight="true" outlineLevel="0" collapsed="false">
      <c r="A122" s="216"/>
      <c r="B122" s="216"/>
      <c r="C122" s="216"/>
      <c r="D122" s="216" t="n">
        <v>118</v>
      </c>
      <c r="E122" s="216"/>
      <c r="F122" s="216"/>
      <c r="G122" s="216"/>
      <c r="H122" s="216"/>
      <c r="I122" s="216"/>
      <c r="J122" s="216"/>
      <c r="K122" s="246" t="str">
        <f aca="false">IF(I122="","",I122-J122)</f>
        <v/>
      </c>
      <c r="L122" s="216"/>
      <c r="M122" s="216" t="s">
        <v>483</v>
      </c>
      <c r="N122" s="216"/>
      <c r="O122" s="219" t="str">
        <f aca="false">IF(I122="","",IF(K122&lt;=0,"✅ مسدد بالكامل",IF(J122=0,"🔴 لم يسدد","⚠️ سداد جزئي")))</f>
        <v/>
      </c>
      <c r="P122" s="0" t="str">
        <f aca="false">IF($B$2="","",ISNUMBER(SEARCH($B$2,E122&amp;" "&amp;G122&amp;" "&amp;H122&amp;" "&amp;O122)))</f>
        <v/>
      </c>
    </row>
    <row r="123" customFormat="false" ht="15" hidden="false" customHeight="true" outlineLevel="0" collapsed="false">
      <c r="A123" s="96"/>
      <c r="B123" s="96"/>
      <c r="C123" s="96"/>
      <c r="D123" s="96" t="n">
        <v>119</v>
      </c>
      <c r="E123" s="96"/>
      <c r="F123" s="96"/>
      <c r="G123" s="96"/>
      <c r="H123" s="96"/>
      <c r="I123" s="96"/>
      <c r="J123" s="96"/>
      <c r="K123" s="196" t="str">
        <f aca="false">IF(I123="","",I123-J123)</f>
        <v/>
      </c>
      <c r="L123" s="96"/>
      <c r="M123" s="96" t="s">
        <v>483</v>
      </c>
      <c r="N123" s="96"/>
      <c r="O123" s="245" t="str">
        <f aca="false">IF(I123="","",IF(K123&lt;=0,"✅ مسدد بالكامل",IF(J123=0,"🔴 لم يسدد","⚠️ سداد جزئي")))</f>
        <v/>
      </c>
      <c r="P123" s="0" t="str">
        <f aca="false">IF($B$2="","",ISNUMBER(SEARCH($B$2,E123&amp;" "&amp;G123&amp;" "&amp;H123&amp;" "&amp;O123)))</f>
        <v/>
      </c>
    </row>
    <row r="124" customFormat="false" ht="15" hidden="false" customHeight="true" outlineLevel="0" collapsed="false">
      <c r="A124" s="216"/>
      <c r="B124" s="216"/>
      <c r="C124" s="216"/>
      <c r="D124" s="216" t="n">
        <v>120</v>
      </c>
      <c r="E124" s="216"/>
      <c r="F124" s="216"/>
      <c r="G124" s="216"/>
      <c r="H124" s="216"/>
      <c r="I124" s="216"/>
      <c r="J124" s="216"/>
      <c r="K124" s="246" t="str">
        <f aca="false">IF(I124="","",I124-J124)</f>
        <v/>
      </c>
      <c r="L124" s="216"/>
      <c r="M124" s="216" t="s">
        <v>483</v>
      </c>
      <c r="N124" s="216"/>
      <c r="O124" s="219" t="str">
        <f aca="false">IF(I124="","",IF(K124&lt;=0,"✅ مسدد بالكامل",IF(J124=0,"🔴 لم يسدد","⚠️ سداد جزئي")))</f>
        <v/>
      </c>
      <c r="P124" s="0" t="str">
        <f aca="false">IF($B$2="","",ISNUMBER(SEARCH($B$2,E124&amp;" "&amp;G124&amp;" "&amp;H124&amp;" "&amp;O124)))</f>
        <v/>
      </c>
    </row>
    <row r="125" customFormat="false" ht="15" hidden="false" customHeight="true" outlineLevel="0" collapsed="false">
      <c r="A125" s="96"/>
      <c r="B125" s="96"/>
      <c r="C125" s="96"/>
      <c r="D125" s="96" t="n">
        <v>121</v>
      </c>
      <c r="E125" s="96"/>
      <c r="F125" s="96"/>
      <c r="G125" s="96"/>
      <c r="H125" s="96"/>
      <c r="I125" s="96"/>
      <c r="J125" s="96"/>
      <c r="K125" s="196" t="str">
        <f aca="false">IF(I125="","",I125-J125)</f>
        <v/>
      </c>
      <c r="L125" s="96"/>
      <c r="M125" s="96" t="s">
        <v>483</v>
      </c>
      <c r="N125" s="96"/>
      <c r="O125" s="245" t="str">
        <f aca="false">IF(I125="","",IF(K125&lt;=0,"✅ مسدد بالكامل",IF(J125=0,"🔴 لم يسدد","⚠️ سداد جزئي")))</f>
        <v/>
      </c>
      <c r="P125" s="0" t="str">
        <f aca="false">IF($B$2="","",ISNUMBER(SEARCH($B$2,E125&amp;" "&amp;G125&amp;" "&amp;H125&amp;" "&amp;O125)))</f>
        <v/>
      </c>
    </row>
    <row r="126" customFormat="false" ht="15" hidden="false" customHeight="true" outlineLevel="0" collapsed="false">
      <c r="A126" s="216"/>
      <c r="B126" s="216"/>
      <c r="C126" s="216"/>
      <c r="D126" s="216" t="n">
        <v>122</v>
      </c>
      <c r="E126" s="216"/>
      <c r="F126" s="216"/>
      <c r="G126" s="216"/>
      <c r="H126" s="216"/>
      <c r="I126" s="216"/>
      <c r="J126" s="216"/>
      <c r="K126" s="246" t="str">
        <f aca="false">IF(I126="","",I126-J126)</f>
        <v/>
      </c>
      <c r="L126" s="216"/>
      <c r="M126" s="216" t="s">
        <v>483</v>
      </c>
      <c r="N126" s="216"/>
      <c r="O126" s="219" t="str">
        <f aca="false">IF(I126="","",IF(K126&lt;=0,"✅ مسدد بالكامل",IF(J126=0,"🔴 لم يسدد","⚠️ سداد جزئي")))</f>
        <v/>
      </c>
      <c r="P126" s="0" t="str">
        <f aca="false">IF($B$2="","",ISNUMBER(SEARCH($B$2,E126&amp;" "&amp;G126&amp;" "&amp;H126&amp;" "&amp;O126)))</f>
        <v/>
      </c>
    </row>
    <row r="127" customFormat="false" ht="15" hidden="false" customHeight="true" outlineLevel="0" collapsed="false">
      <c r="A127" s="96"/>
      <c r="B127" s="96"/>
      <c r="C127" s="96"/>
      <c r="D127" s="96" t="n">
        <v>123</v>
      </c>
      <c r="E127" s="96"/>
      <c r="F127" s="96"/>
      <c r="G127" s="96"/>
      <c r="H127" s="96"/>
      <c r="I127" s="96"/>
      <c r="J127" s="96"/>
      <c r="K127" s="196" t="str">
        <f aca="false">IF(I127="","",I127-J127)</f>
        <v/>
      </c>
      <c r="L127" s="96"/>
      <c r="M127" s="96" t="s">
        <v>483</v>
      </c>
      <c r="N127" s="96"/>
      <c r="O127" s="245" t="str">
        <f aca="false">IF(I127="","",IF(K127&lt;=0,"✅ مسدد بالكامل",IF(J127=0,"🔴 لم يسدد","⚠️ سداد جزئي")))</f>
        <v/>
      </c>
      <c r="P127" s="0" t="str">
        <f aca="false">IF($B$2="","",ISNUMBER(SEARCH($B$2,E127&amp;" "&amp;G127&amp;" "&amp;H127&amp;" "&amp;O127)))</f>
        <v/>
      </c>
    </row>
    <row r="128" customFormat="false" ht="15" hidden="false" customHeight="true" outlineLevel="0" collapsed="false">
      <c r="A128" s="216"/>
      <c r="B128" s="216"/>
      <c r="C128" s="216"/>
      <c r="D128" s="216" t="n">
        <v>124</v>
      </c>
      <c r="E128" s="216"/>
      <c r="F128" s="216"/>
      <c r="G128" s="216"/>
      <c r="H128" s="216"/>
      <c r="I128" s="216"/>
      <c r="J128" s="216"/>
      <c r="K128" s="246" t="str">
        <f aca="false">IF(I128="","",I128-J128)</f>
        <v/>
      </c>
      <c r="L128" s="216"/>
      <c r="M128" s="216" t="s">
        <v>483</v>
      </c>
      <c r="N128" s="216"/>
      <c r="O128" s="219" t="str">
        <f aca="false">IF(I128="","",IF(K128&lt;=0,"✅ مسدد بالكامل",IF(J128=0,"🔴 لم يسدد","⚠️ سداد جزئي")))</f>
        <v/>
      </c>
      <c r="P128" s="0" t="str">
        <f aca="false">IF($B$2="","",ISNUMBER(SEARCH($B$2,E128&amp;" "&amp;G128&amp;" "&amp;H128&amp;" "&amp;O128)))</f>
        <v/>
      </c>
    </row>
    <row r="129" customFormat="false" ht="15" hidden="false" customHeight="true" outlineLevel="0" collapsed="false">
      <c r="A129" s="96"/>
      <c r="B129" s="96"/>
      <c r="C129" s="96"/>
      <c r="D129" s="96" t="n">
        <v>125</v>
      </c>
      <c r="E129" s="96"/>
      <c r="F129" s="96"/>
      <c r="G129" s="96"/>
      <c r="H129" s="96"/>
      <c r="I129" s="96"/>
      <c r="J129" s="96"/>
      <c r="K129" s="196" t="str">
        <f aca="false">IF(I129="","",I129-J129)</f>
        <v/>
      </c>
      <c r="L129" s="96"/>
      <c r="M129" s="96" t="s">
        <v>483</v>
      </c>
      <c r="N129" s="96"/>
      <c r="O129" s="245" t="str">
        <f aca="false">IF(I129="","",IF(K129&lt;=0,"✅ مسدد بالكامل",IF(J129=0,"🔴 لم يسدد","⚠️ سداد جزئي")))</f>
        <v/>
      </c>
      <c r="P129" s="0" t="str">
        <f aca="false">IF($B$2="","",ISNUMBER(SEARCH($B$2,E129&amp;" "&amp;G129&amp;" "&amp;H129&amp;" "&amp;O129)))</f>
        <v/>
      </c>
    </row>
    <row r="130" customFormat="false" ht="15" hidden="false" customHeight="true" outlineLevel="0" collapsed="false">
      <c r="A130" s="216"/>
      <c r="B130" s="216"/>
      <c r="C130" s="216"/>
      <c r="D130" s="216" t="n">
        <v>126</v>
      </c>
      <c r="E130" s="216"/>
      <c r="F130" s="216"/>
      <c r="G130" s="216"/>
      <c r="H130" s="216"/>
      <c r="I130" s="216"/>
      <c r="J130" s="216"/>
      <c r="K130" s="246" t="str">
        <f aca="false">IF(I130="","",I130-J130)</f>
        <v/>
      </c>
      <c r="L130" s="216"/>
      <c r="M130" s="216" t="s">
        <v>483</v>
      </c>
      <c r="N130" s="216"/>
      <c r="O130" s="219" t="str">
        <f aca="false">IF(I130="","",IF(K130&lt;=0,"✅ مسدد بالكامل",IF(J130=0,"🔴 لم يسدد","⚠️ سداد جزئي")))</f>
        <v/>
      </c>
      <c r="P130" s="0" t="str">
        <f aca="false">IF($B$2="","",ISNUMBER(SEARCH($B$2,E130&amp;" "&amp;G130&amp;" "&amp;H130&amp;" "&amp;O130)))</f>
        <v/>
      </c>
    </row>
    <row r="131" customFormat="false" ht="15" hidden="false" customHeight="true" outlineLevel="0" collapsed="false">
      <c r="A131" s="96"/>
      <c r="B131" s="96"/>
      <c r="C131" s="96"/>
      <c r="D131" s="96" t="n">
        <v>127</v>
      </c>
      <c r="E131" s="96"/>
      <c r="F131" s="96"/>
      <c r="G131" s="96"/>
      <c r="H131" s="96"/>
      <c r="I131" s="96"/>
      <c r="J131" s="96"/>
      <c r="K131" s="196" t="str">
        <f aca="false">IF(I131="","",I131-J131)</f>
        <v/>
      </c>
      <c r="L131" s="96"/>
      <c r="M131" s="96" t="s">
        <v>483</v>
      </c>
      <c r="N131" s="96"/>
      <c r="O131" s="245" t="str">
        <f aca="false">IF(I131="","",IF(K131&lt;=0,"✅ مسدد بالكامل",IF(J131=0,"🔴 لم يسدد","⚠️ سداد جزئي")))</f>
        <v/>
      </c>
      <c r="P131" s="0" t="str">
        <f aca="false">IF($B$2="","",ISNUMBER(SEARCH($B$2,E131&amp;" "&amp;G131&amp;" "&amp;H131&amp;" "&amp;O131)))</f>
        <v/>
      </c>
    </row>
    <row r="132" customFormat="false" ht="15" hidden="false" customHeight="true" outlineLevel="0" collapsed="false">
      <c r="A132" s="216"/>
      <c r="B132" s="216"/>
      <c r="C132" s="216"/>
      <c r="D132" s="216" t="n">
        <v>128</v>
      </c>
      <c r="E132" s="216"/>
      <c r="F132" s="216"/>
      <c r="G132" s="216"/>
      <c r="H132" s="216"/>
      <c r="I132" s="216"/>
      <c r="J132" s="216"/>
      <c r="K132" s="246" t="str">
        <f aca="false">IF(I132="","",I132-J132)</f>
        <v/>
      </c>
      <c r="L132" s="216"/>
      <c r="M132" s="216" t="s">
        <v>483</v>
      </c>
      <c r="N132" s="216"/>
      <c r="O132" s="219" t="str">
        <f aca="false">IF(I132="","",IF(K132&lt;=0,"✅ مسدد بالكامل",IF(J132=0,"🔴 لم يسدد","⚠️ سداد جزئي")))</f>
        <v/>
      </c>
      <c r="P132" s="0" t="str">
        <f aca="false">IF($B$2="","",ISNUMBER(SEARCH($B$2,E132&amp;" "&amp;G132&amp;" "&amp;H132&amp;" "&amp;O132)))</f>
        <v/>
      </c>
    </row>
    <row r="133" customFormat="false" ht="15" hidden="false" customHeight="true" outlineLevel="0" collapsed="false">
      <c r="A133" s="96"/>
      <c r="B133" s="96"/>
      <c r="C133" s="96"/>
      <c r="D133" s="96" t="n">
        <v>129</v>
      </c>
      <c r="E133" s="96"/>
      <c r="F133" s="96"/>
      <c r="G133" s="96"/>
      <c r="H133" s="96"/>
      <c r="I133" s="96"/>
      <c r="J133" s="96"/>
      <c r="K133" s="196" t="str">
        <f aca="false">IF(I133="","",I133-J133)</f>
        <v/>
      </c>
      <c r="L133" s="96"/>
      <c r="M133" s="96" t="s">
        <v>483</v>
      </c>
      <c r="N133" s="96"/>
      <c r="O133" s="245" t="str">
        <f aca="false">IF(I133="","",IF(K133&lt;=0,"✅ مسدد بالكامل",IF(J133=0,"🔴 لم يسدد","⚠️ سداد جزئي")))</f>
        <v/>
      </c>
      <c r="P133" s="0" t="str">
        <f aca="false">IF($B$2="","",ISNUMBER(SEARCH($B$2,E133&amp;" "&amp;G133&amp;" "&amp;H133&amp;" "&amp;O133)))</f>
        <v/>
      </c>
    </row>
    <row r="134" customFormat="false" ht="15" hidden="false" customHeight="true" outlineLevel="0" collapsed="false">
      <c r="A134" s="216"/>
      <c r="B134" s="216"/>
      <c r="C134" s="216"/>
      <c r="D134" s="216" t="n">
        <v>130</v>
      </c>
      <c r="E134" s="216"/>
      <c r="F134" s="216"/>
      <c r="G134" s="216"/>
      <c r="H134" s="216"/>
      <c r="I134" s="216"/>
      <c r="J134" s="216"/>
      <c r="K134" s="246" t="str">
        <f aca="false">IF(I134="","",I134-J134)</f>
        <v/>
      </c>
      <c r="L134" s="216"/>
      <c r="M134" s="216" t="s">
        <v>483</v>
      </c>
      <c r="N134" s="216"/>
      <c r="O134" s="219" t="str">
        <f aca="false">IF(I134="","",IF(K134&lt;=0,"✅ مسدد بالكامل",IF(J134=0,"🔴 لم يسدد","⚠️ سداد جزئي")))</f>
        <v/>
      </c>
      <c r="P134" s="0" t="str">
        <f aca="false">IF($B$2="","",ISNUMBER(SEARCH($B$2,E134&amp;" "&amp;G134&amp;" "&amp;H134&amp;" "&amp;O134)))</f>
        <v/>
      </c>
    </row>
    <row r="135" customFormat="false" ht="15" hidden="false" customHeight="true" outlineLevel="0" collapsed="false">
      <c r="A135" s="96"/>
      <c r="B135" s="96"/>
      <c r="C135" s="96"/>
      <c r="D135" s="96" t="n">
        <v>131</v>
      </c>
      <c r="E135" s="96"/>
      <c r="F135" s="96"/>
      <c r="G135" s="96"/>
      <c r="H135" s="96"/>
      <c r="I135" s="96"/>
      <c r="J135" s="96"/>
      <c r="K135" s="196" t="str">
        <f aca="false">IF(I135="","",I135-J135)</f>
        <v/>
      </c>
      <c r="L135" s="96"/>
      <c r="M135" s="96" t="s">
        <v>483</v>
      </c>
      <c r="N135" s="96"/>
      <c r="O135" s="245" t="str">
        <f aca="false">IF(I135="","",IF(K135&lt;=0,"✅ مسدد بالكامل",IF(J135=0,"🔴 لم يسدد","⚠️ سداد جزئي")))</f>
        <v/>
      </c>
      <c r="P135" s="0" t="str">
        <f aca="false">IF($B$2="","",ISNUMBER(SEARCH($B$2,E135&amp;" "&amp;G135&amp;" "&amp;H135&amp;" "&amp;O135)))</f>
        <v/>
      </c>
    </row>
    <row r="136" customFormat="false" ht="15" hidden="false" customHeight="true" outlineLevel="0" collapsed="false">
      <c r="A136" s="216"/>
      <c r="B136" s="216"/>
      <c r="C136" s="216"/>
      <c r="D136" s="216" t="n">
        <v>132</v>
      </c>
      <c r="E136" s="216"/>
      <c r="F136" s="216"/>
      <c r="G136" s="216"/>
      <c r="H136" s="216"/>
      <c r="I136" s="216"/>
      <c r="J136" s="216"/>
      <c r="K136" s="246" t="str">
        <f aca="false">IF(I136="","",I136-J136)</f>
        <v/>
      </c>
      <c r="L136" s="216"/>
      <c r="M136" s="216" t="s">
        <v>483</v>
      </c>
      <c r="N136" s="216"/>
      <c r="O136" s="219" t="str">
        <f aca="false">IF(I136="","",IF(K136&lt;=0,"✅ مسدد بالكامل",IF(J136=0,"🔴 لم يسدد","⚠️ سداد جزئي")))</f>
        <v/>
      </c>
      <c r="P136" s="0" t="str">
        <f aca="false">IF($B$2="","",ISNUMBER(SEARCH($B$2,E136&amp;" "&amp;G136&amp;" "&amp;H136&amp;" "&amp;O136)))</f>
        <v/>
      </c>
    </row>
    <row r="137" customFormat="false" ht="15" hidden="false" customHeight="true" outlineLevel="0" collapsed="false">
      <c r="A137" s="96"/>
      <c r="B137" s="96"/>
      <c r="C137" s="96"/>
      <c r="D137" s="96" t="n">
        <v>133</v>
      </c>
      <c r="E137" s="96"/>
      <c r="F137" s="96"/>
      <c r="G137" s="96"/>
      <c r="H137" s="96"/>
      <c r="I137" s="96"/>
      <c r="J137" s="96"/>
      <c r="K137" s="196" t="str">
        <f aca="false">IF(I137="","",I137-J137)</f>
        <v/>
      </c>
      <c r="L137" s="96"/>
      <c r="M137" s="96" t="s">
        <v>483</v>
      </c>
      <c r="N137" s="96"/>
      <c r="O137" s="245" t="str">
        <f aca="false">IF(I137="","",IF(K137&lt;=0,"✅ مسدد بالكامل",IF(J137=0,"🔴 لم يسدد","⚠️ سداد جزئي")))</f>
        <v/>
      </c>
      <c r="P137" s="0" t="str">
        <f aca="false">IF($B$2="","",ISNUMBER(SEARCH($B$2,E137&amp;" "&amp;G137&amp;" "&amp;H137&amp;" "&amp;O137)))</f>
        <v/>
      </c>
    </row>
    <row r="138" customFormat="false" ht="15" hidden="false" customHeight="true" outlineLevel="0" collapsed="false">
      <c r="A138" s="216"/>
      <c r="B138" s="216"/>
      <c r="C138" s="216"/>
      <c r="D138" s="216" t="n">
        <v>134</v>
      </c>
      <c r="E138" s="216"/>
      <c r="F138" s="216"/>
      <c r="G138" s="216"/>
      <c r="H138" s="216"/>
      <c r="I138" s="216"/>
      <c r="J138" s="216"/>
      <c r="K138" s="246" t="str">
        <f aca="false">IF(I138="","",I138-J138)</f>
        <v/>
      </c>
      <c r="L138" s="216"/>
      <c r="M138" s="216" t="s">
        <v>483</v>
      </c>
      <c r="N138" s="216"/>
      <c r="O138" s="219" t="str">
        <f aca="false">IF(I138="","",IF(K138&lt;=0,"✅ مسدد بالكامل",IF(J138=0,"🔴 لم يسدد","⚠️ سداد جزئي")))</f>
        <v/>
      </c>
      <c r="P138" s="0" t="str">
        <f aca="false">IF($B$2="","",ISNUMBER(SEARCH($B$2,E138&amp;" "&amp;G138&amp;" "&amp;H138&amp;" "&amp;O138)))</f>
        <v/>
      </c>
    </row>
    <row r="139" customFormat="false" ht="15" hidden="false" customHeight="true" outlineLevel="0" collapsed="false">
      <c r="A139" s="96"/>
      <c r="B139" s="96"/>
      <c r="C139" s="96"/>
      <c r="D139" s="96" t="n">
        <v>135</v>
      </c>
      <c r="E139" s="96"/>
      <c r="F139" s="96"/>
      <c r="G139" s="96"/>
      <c r="H139" s="96"/>
      <c r="I139" s="96"/>
      <c r="J139" s="96"/>
      <c r="K139" s="196" t="str">
        <f aca="false">IF(I139="","",I139-J139)</f>
        <v/>
      </c>
      <c r="L139" s="96"/>
      <c r="M139" s="96" t="s">
        <v>483</v>
      </c>
      <c r="N139" s="96"/>
      <c r="O139" s="245" t="str">
        <f aca="false">IF(I139="","",IF(K139&lt;=0,"✅ مسدد بالكامل",IF(J139=0,"🔴 لم يسدد","⚠️ سداد جزئي")))</f>
        <v/>
      </c>
      <c r="P139" s="0" t="str">
        <f aca="false">IF($B$2="","",ISNUMBER(SEARCH($B$2,E139&amp;" "&amp;G139&amp;" "&amp;H139&amp;" "&amp;O139)))</f>
        <v/>
      </c>
    </row>
    <row r="140" customFormat="false" ht="15" hidden="false" customHeight="true" outlineLevel="0" collapsed="false">
      <c r="A140" s="216"/>
      <c r="B140" s="216"/>
      <c r="C140" s="216"/>
      <c r="D140" s="216" t="n">
        <v>136</v>
      </c>
      <c r="E140" s="216"/>
      <c r="F140" s="216"/>
      <c r="G140" s="216"/>
      <c r="H140" s="216"/>
      <c r="I140" s="216"/>
      <c r="J140" s="216"/>
      <c r="K140" s="246" t="str">
        <f aca="false">IF(I140="","",I140-J140)</f>
        <v/>
      </c>
      <c r="L140" s="216"/>
      <c r="M140" s="216" t="s">
        <v>483</v>
      </c>
      <c r="N140" s="216"/>
      <c r="O140" s="219" t="str">
        <f aca="false">IF(I140="","",IF(K140&lt;=0,"✅ مسدد بالكامل",IF(J140=0,"🔴 لم يسدد","⚠️ سداد جزئي")))</f>
        <v/>
      </c>
      <c r="P140" s="0" t="str">
        <f aca="false">IF($B$2="","",ISNUMBER(SEARCH($B$2,E140&amp;" "&amp;G140&amp;" "&amp;H140&amp;" "&amp;O140)))</f>
        <v/>
      </c>
    </row>
    <row r="141" customFormat="false" ht="15" hidden="false" customHeight="true" outlineLevel="0" collapsed="false">
      <c r="A141" s="96"/>
      <c r="B141" s="96"/>
      <c r="C141" s="96"/>
      <c r="D141" s="96" t="n">
        <v>137</v>
      </c>
      <c r="E141" s="96"/>
      <c r="F141" s="96"/>
      <c r="G141" s="96"/>
      <c r="H141" s="96"/>
      <c r="I141" s="96"/>
      <c r="J141" s="96"/>
      <c r="K141" s="196" t="str">
        <f aca="false">IF(I141="","",I141-J141)</f>
        <v/>
      </c>
      <c r="L141" s="96"/>
      <c r="M141" s="96" t="s">
        <v>483</v>
      </c>
      <c r="N141" s="96"/>
      <c r="O141" s="245" t="str">
        <f aca="false">IF(I141="","",IF(K141&lt;=0,"✅ مسدد بالكامل",IF(J141=0,"🔴 لم يسدد","⚠️ سداد جزئي")))</f>
        <v/>
      </c>
      <c r="P141" s="0" t="str">
        <f aca="false">IF($B$2="","",ISNUMBER(SEARCH($B$2,E141&amp;" "&amp;G141&amp;" "&amp;H141&amp;" "&amp;O141)))</f>
        <v/>
      </c>
    </row>
    <row r="142" customFormat="false" ht="15" hidden="false" customHeight="true" outlineLevel="0" collapsed="false">
      <c r="A142" s="216"/>
      <c r="B142" s="216"/>
      <c r="C142" s="216"/>
      <c r="D142" s="216" t="n">
        <v>138</v>
      </c>
      <c r="E142" s="216"/>
      <c r="F142" s="216"/>
      <c r="G142" s="216"/>
      <c r="H142" s="216"/>
      <c r="I142" s="216"/>
      <c r="J142" s="216"/>
      <c r="K142" s="246" t="str">
        <f aca="false">IF(I142="","",I142-J142)</f>
        <v/>
      </c>
      <c r="L142" s="216"/>
      <c r="M142" s="216" t="s">
        <v>483</v>
      </c>
      <c r="N142" s="216"/>
      <c r="O142" s="219" t="str">
        <f aca="false">IF(I142="","",IF(K142&lt;=0,"✅ مسدد بالكامل",IF(J142=0,"🔴 لم يسدد","⚠️ سداد جزئي")))</f>
        <v/>
      </c>
      <c r="P142" s="0" t="str">
        <f aca="false">IF($B$2="","",ISNUMBER(SEARCH($B$2,E142&amp;" "&amp;G142&amp;" "&amp;H142&amp;" "&amp;O142)))</f>
        <v/>
      </c>
    </row>
    <row r="143" customFormat="false" ht="15" hidden="false" customHeight="true" outlineLevel="0" collapsed="false">
      <c r="A143" s="96"/>
      <c r="B143" s="96"/>
      <c r="C143" s="96"/>
      <c r="D143" s="96" t="n">
        <v>139</v>
      </c>
      <c r="E143" s="96"/>
      <c r="F143" s="96"/>
      <c r="G143" s="96"/>
      <c r="H143" s="96"/>
      <c r="I143" s="96"/>
      <c r="J143" s="96"/>
      <c r="K143" s="196" t="str">
        <f aca="false">IF(I143="","",I143-J143)</f>
        <v/>
      </c>
      <c r="L143" s="96"/>
      <c r="M143" s="96" t="s">
        <v>483</v>
      </c>
      <c r="N143" s="96"/>
      <c r="O143" s="245" t="str">
        <f aca="false">IF(I143="","",IF(K143&lt;=0,"✅ مسدد بالكامل",IF(J143=0,"🔴 لم يسدد","⚠️ سداد جزئي")))</f>
        <v/>
      </c>
      <c r="P143" s="0" t="str">
        <f aca="false">IF($B$2="","",ISNUMBER(SEARCH($B$2,E143&amp;" "&amp;G143&amp;" "&amp;H143&amp;" "&amp;O143)))</f>
        <v/>
      </c>
    </row>
    <row r="144" customFormat="false" ht="15" hidden="false" customHeight="true" outlineLevel="0" collapsed="false">
      <c r="A144" s="216"/>
      <c r="B144" s="216"/>
      <c r="C144" s="216"/>
      <c r="D144" s="216" t="n">
        <v>140</v>
      </c>
      <c r="E144" s="216"/>
      <c r="F144" s="216"/>
      <c r="G144" s="216"/>
      <c r="H144" s="216"/>
      <c r="I144" s="216"/>
      <c r="J144" s="216"/>
      <c r="K144" s="246" t="str">
        <f aca="false">IF(I144="","",I144-J144)</f>
        <v/>
      </c>
      <c r="L144" s="216"/>
      <c r="M144" s="216" t="s">
        <v>483</v>
      </c>
      <c r="N144" s="216"/>
      <c r="O144" s="219" t="str">
        <f aca="false">IF(I144="","",IF(K144&lt;=0,"✅ مسدد بالكامل",IF(J144=0,"🔴 لم يسدد","⚠️ سداد جزئي")))</f>
        <v/>
      </c>
      <c r="P144" s="0" t="str">
        <f aca="false">IF($B$2="","",ISNUMBER(SEARCH($B$2,E144&amp;" "&amp;G144&amp;" "&amp;H144&amp;" "&amp;O144)))</f>
        <v/>
      </c>
    </row>
    <row r="145" customFormat="false" ht="15" hidden="false" customHeight="true" outlineLevel="0" collapsed="false">
      <c r="A145" s="96"/>
      <c r="B145" s="96"/>
      <c r="C145" s="96"/>
      <c r="D145" s="96" t="n">
        <v>141</v>
      </c>
      <c r="E145" s="96"/>
      <c r="F145" s="96"/>
      <c r="G145" s="96"/>
      <c r="H145" s="96"/>
      <c r="I145" s="96"/>
      <c r="J145" s="96"/>
      <c r="K145" s="196" t="str">
        <f aca="false">IF(I145="","",I145-J145)</f>
        <v/>
      </c>
      <c r="L145" s="96"/>
      <c r="M145" s="96" t="s">
        <v>483</v>
      </c>
      <c r="N145" s="96"/>
      <c r="O145" s="245" t="str">
        <f aca="false">IF(I145="","",IF(K145&lt;=0,"✅ مسدد بالكامل",IF(J145=0,"🔴 لم يسدد","⚠️ سداد جزئي")))</f>
        <v/>
      </c>
      <c r="P145" s="0" t="str">
        <f aca="false">IF($B$2="","",ISNUMBER(SEARCH($B$2,E145&amp;" "&amp;G145&amp;" "&amp;H145&amp;" "&amp;O145)))</f>
        <v/>
      </c>
    </row>
    <row r="146" customFormat="false" ht="15" hidden="false" customHeight="true" outlineLevel="0" collapsed="false">
      <c r="A146" s="216"/>
      <c r="B146" s="216"/>
      <c r="C146" s="216"/>
      <c r="D146" s="216" t="n">
        <v>142</v>
      </c>
      <c r="E146" s="216"/>
      <c r="F146" s="216"/>
      <c r="G146" s="216"/>
      <c r="H146" s="216"/>
      <c r="I146" s="216"/>
      <c r="J146" s="216"/>
      <c r="K146" s="246" t="str">
        <f aca="false">IF(I146="","",I146-J146)</f>
        <v/>
      </c>
      <c r="L146" s="216"/>
      <c r="M146" s="216" t="s">
        <v>483</v>
      </c>
      <c r="N146" s="216"/>
      <c r="O146" s="219" t="str">
        <f aca="false">IF(I146="","",IF(K146&lt;=0,"✅ مسدد بالكامل",IF(J146=0,"🔴 لم يسدد","⚠️ سداد جزئي")))</f>
        <v/>
      </c>
      <c r="P146" s="0" t="str">
        <f aca="false">IF($B$2="","",ISNUMBER(SEARCH($B$2,E146&amp;" "&amp;G146&amp;" "&amp;H146&amp;" "&amp;O146)))</f>
        <v/>
      </c>
    </row>
    <row r="147" customFormat="false" ht="15" hidden="false" customHeight="true" outlineLevel="0" collapsed="false">
      <c r="A147" s="96"/>
      <c r="B147" s="96"/>
      <c r="C147" s="96"/>
      <c r="D147" s="96" t="n">
        <v>143</v>
      </c>
      <c r="E147" s="96"/>
      <c r="F147" s="96"/>
      <c r="G147" s="96"/>
      <c r="H147" s="96"/>
      <c r="I147" s="96"/>
      <c r="J147" s="96"/>
      <c r="K147" s="196" t="str">
        <f aca="false">IF(I147="","",I147-J147)</f>
        <v/>
      </c>
      <c r="L147" s="96"/>
      <c r="M147" s="96" t="s">
        <v>483</v>
      </c>
      <c r="N147" s="96"/>
      <c r="O147" s="245" t="str">
        <f aca="false">IF(I147="","",IF(K147&lt;=0,"✅ مسدد بالكامل",IF(J147=0,"🔴 لم يسدد","⚠️ سداد جزئي")))</f>
        <v/>
      </c>
      <c r="P147" s="0" t="str">
        <f aca="false">IF($B$2="","",ISNUMBER(SEARCH($B$2,E147&amp;" "&amp;G147&amp;" "&amp;H147&amp;" "&amp;O147)))</f>
        <v/>
      </c>
    </row>
    <row r="148" customFormat="false" ht="15" hidden="false" customHeight="true" outlineLevel="0" collapsed="false">
      <c r="A148" s="216"/>
      <c r="B148" s="216"/>
      <c r="C148" s="216"/>
      <c r="D148" s="216" t="n">
        <v>144</v>
      </c>
      <c r="E148" s="216"/>
      <c r="F148" s="216"/>
      <c r="G148" s="216"/>
      <c r="H148" s="216"/>
      <c r="I148" s="216"/>
      <c r="J148" s="216"/>
      <c r="K148" s="246" t="str">
        <f aca="false">IF(I148="","",I148-J148)</f>
        <v/>
      </c>
      <c r="L148" s="216"/>
      <c r="M148" s="216" t="s">
        <v>483</v>
      </c>
      <c r="N148" s="216"/>
      <c r="O148" s="219" t="str">
        <f aca="false">IF(I148="","",IF(K148&lt;=0,"✅ مسدد بالكامل",IF(J148=0,"🔴 لم يسدد","⚠️ سداد جزئي")))</f>
        <v/>
      </c>
      <c r="P148" s="0" t="str">
        <f aca="false">IF($B$2="","",ISNUMBER(SEARCH($B$2,E148&amp;" "&amp;G148&amp;" "&amp;H148&amp;" "&amp;O148)))</f>
        <v/>
      </c>
    </row>
    <row r="149" customFormat="false" ht="15" hidden="false" customHeight="true" outlineLevel="0" collapsed="false">
      <c r="A149" s="96"/>
      <c r="B149" s="96"/>
      <c r="C149" s="96"/>
      <c r="D149" s="96" t="n">
        <v>145</v>
      </c>
      <c r="E149" s="96"/>
      <c r="F149" s="96"/>
      <c r="G149" s="96"/>
      <c r="H149" s="96"/>
      <c r="I149" s="96"/>
      <c r="J149" s="96"/>
      <c r="K149" s="196" t="str">
        <f aca="false">IF(I149="","",I149-J149)</f>
        <v/>
      </c>
      <c r="L149" s="96"/>
      <c r="M149" s="96" t="s">
        <v>483</v>
      </c>
      <c r="N149" s="96"/>
      <c r="O149" s="245" t="str">
        <f aca="false">IF(I149="","",IF(K149&lt;=0,"✅ مسدد بالكامل",IF(J149=0,"🔴 لم يسدد","⚠️ سداد جزئي")))</f>
        <v/>
      </c>
      <c r="P149" s="0" t="str">
        <f aca="false">IF($B$2="","",ISNUMBER(SEARCH($B$2,E149&amp;" "&amp;G149&amp;" "&amp;H149&amp;" "&amp;O149)))</f>
        <v/>
      </c>
    </row>
    <row r="150" customFormat="false" ht="15" hidden="false" customHeight="true" outlineLevel="0" collapsed="false">
      <c r="A150" s="216"/>
      <c r="B150" s="216"/>
      <c r="C150" s="216"/>
      <c r="D150" s="216" t="n">
        <v>146</v>
      </c>
      <c r="E150" s="216"/>
      <c r="F150" s="216"/>
      <c r="G150" s="216"/>
      <c r="H150" s="216"/>
      <c r="I150" s="216"/>
      <c r="J150" s="216"/>
      <c r="K150" s="246" t="str">
        <f aca="false">IF(I150="","",I150-J150)</f>
        <v/>
      </c>
      <c r="L150" s="216"/>
      <c r="M150" s="216" t="s">
        <v>483</v>
      </c>
      <c r="N150" s="216"/>
      <c r="O150" s="219" t="str">
        <f aca="false">IF(I150="","",IF(K150&lt;=0,"✅ مسدد بالكامل",IF(J150=0,"🔴 لم يسدد","⚠️ سداد جزئي")))</f>
        <v/>
      </c>
      <c r="P150" s="0" t="str">
        <f aca="false">IF($B$2="","",ISNUMBER(SEARCH($B$2,E150&amp;" "&amp;G150&amp;" "&amp;H150&amp;" "&amp;O150)))</f>
        <v/>
      </c>
    </row>
    <row r="151" customFormat="false" ht="15" hidden="false" customHeight="true" outlineLevel="0" collapsed="false">
      <c r="A151" s="96"/>
      <c r="B151" s="96"/>
      <c r="C151" s="96"/>
      <c r="D151" s="96" t="n">
        <v>147</v>
      </c>
      <c r="E151" s="96"/>
      <c r="F151" s="96"/>
      <c r="G151" s="96"/>
      <c r="H151" s="96"/>
      <c r="I151" s="96"/>
      <c r="J151" s="96"/>
      <c r="K151" s="196" t="str">
        <f aca="false">IF(I151="","",I151-J151)</f>
        <v/>
      </c>
      <c r="L151" s="96"/>
      <c r="M151" s="96" t="s">
        <v>483</v>
      </c>
      <c r="N151" s="96"/>
      <c r="O151" s="245" t="str">
        <f aca="false">IF(I151="","",IF(K151&lt;=0,"✅ مسدد بالكامل",IF(J151=0,"🔴 لم يسدد","⚠️ سداد جزئي")))</f>
        <v/>
      </c>
      <c r="P151" s="0" t="str">
        <f aca="false">IF($B$2="","",ISNUMBER(SEARCH($B$2,E151&amp;" "&amp;G151&amp;" "&amp;H151&amp;" "&amp;O151)))</f>
        <v/>
      </c>
    </row>
    <row r="152" customFormat="false" ht="15" hidden="false" customHeight="true" outlineLevel="0" collapsed="false">
      <c r="A152" s="216"/>
      <c r="B152" s="216"/>
      <c r="C152" s="216"/>
      <c r="D152" s="216" t="n">
        <v>148</v>
      </c>
      <c r="E152" s="216"/>
      <c r="F152" s="216"/>
      <c r="G152" s="216"/>
      <c r="H152" s="216"/>
      <c r="I152" s="216"/>
      <c r="J152" s="216"/>
      <c r="K152" s="246" t="str">
        <f aca="false">IF(I152="","",I152-J152)</f>
        <v/>
      </c>
      <c r="L152" s="216"/>
      <c r="M152" s="216" t="s">
        <v>483</v>
      </c>
      <c r="N152" s="216"/>
      <c r="O152" s="219" t="str">
        <f aca="false">IF(I152="","",IF(K152&lt;=0,"✅ مسدد بالكامل",IF(J152=0,"🔴 لم يسدد","⚠️ سداد جزئي")))</f>
        <v/>
      </c>
      <c r="P152" s="0" t="str">
        <f aca="false">IF($B$2="","",ISNUMBER(SEARCH($B$2,E152&amp;" "&amp;G152&amp;" "&amp;H152&amp;" "&amp;O152)))</f>
        <v/>
      </c>
    </row>
    <row r="153" customFormat="false" ht="15" hidden="false" customHeight="true" outlineLevel="0" collapsed="false">
      <c r="A153" s="96"/>
      <c r="B153" s="96"/>
      <c r="C153" s="96"/>
      <c r="D153" s="96" t="n">
        <v>149</v>
      </c>
      <c r="E153" s="96"/>
      <c r="F153" s="96"/>
      <c r="G153" s="96"/>
      <c r="H153" s="96"/>
      <c r="I153" s="96"/>
      <c r="J153" s="96"/>
      <c r="K153" s="196" t="str">
        <f aca="false">IF(I153="","",I153-J153)</f>
        <v/>
      </c>
      <c r="L153" s="96"/>
      <c r="M153" s="96" t="s">
        <v>483</v>
      </c>
      <c r="N153" s="96"/>
      <c r="O153" s="245" t="str">
        <f aca="false">IF(I153="","",IF(K153&lt;=0,"✅ مسدد بالكامل",IF(J153=0,"🔴 لم يسدد","⚠️ سداد جزئي")))</f>
        <v/>
      </c>
      <c r="P153" s="0" t="str">
        <f aca="false">IF($B$2="","",ISNUMBER(SEARCH($B$2,E153&amp;" "&amp;G153&amp;" "&amp;H153&amp;" "&amp;O153)))</f>
        <v/>
      </c>
    </row>
    <row r="154" customFormat="false" ht="15" hidden="false" customHeight="true" outlineLevel="0" collapsed="false">
      <c r="A154" s="216"/>
      <c r="B154" s="216"/>
      <c r="C154" s="216"/>
      <c r="D154" s="216" t="n">
        <v>150</v>
      </c>
      <c r="E154" s="216"/>
      <c r="F154" s="216"/>
      <c r="G154" s="216"/>
      <c r="H154" s="216"/>
      <c r="I154" s="216"/>
      <c r="J154" s="216"/>
      <c r="K154" s="246" t="str">
        <f aca="false">IF(I154="","",I154-J154)</f>
        <v/>
      </c>
      <c r="L154" s="216"/>
      <c r="M154" s="216" t="s">
        <v>483</v>
      </c>
      <c r="N154" s="216"/>
      <c r="O154" s="219" t="str">
        <f aca="false">IF(I154="","",IF(K154&lt;=0,"✅ مسدد بالكامل",IF(J154=0,"🔴 لم يسدد","⚠️ سداد جزئي")))</f>
        <v/>
      </c>
      <c r="P154" s="0" t="str">
        <f aca="false">IF($B$2="","",ISNUMBER(SEARCH($B$2,E154&amp;" "&amp;G154&amp;" "&amp;H154&amp;" "&amp;O154)))</f>
        <v/>
      </c>
    </row>
    <row r="155" customFormat="false" ht="15" hidden="false" customHeight="true" outlineLevel="0" collapsed="false">
      <c r="A155" s="96"/>
      <c r="B155" s="96"/>
      <c r="C155" s="96"/>
      <c r="D155" s="96" t="n">
        <v>151</v>
      </c>
      <c r="E155" s="96"/>
      <c r="F155" s="96"/>
      <c r="G155" s="96"/>
      <c r="H155" s="96"/>
      <c r="I155" s="96"/>
      <c r="J155" s="96"/>
      <c r="K155" s="196" t="str">
        <f aca="false">IF(I155="","",I155-J155)</f>
        <v/>
      </c>
      <c r="L155" s="96"/>
      <c r="M155" s="96" t="s">
        <v>483</v>
      </c>
      <c r="N155" s="96"/>
      <c r="O155" s="245" t="str">
        <f aca="false">IF(I155="","",IF(K155&lt;=0,"✅ مسدد بالكامل",IF(J155=0,"🔴 لم يسدد","⚠️ سداد جزئي")))</f>
        <v/>
      </c>
      <c r="P155" s="0" t="str">
        <f aca="false">IF($B$2="","",ISNUMBER(SEARCH($B$2,E155&amp;" "&amp;G155&amp;" "&amp;H155&amp;" "&amp;O155)))</f>
        <v/>
      </c>
    </row>
    <row r="156" customFormat="false" ht="15" hidden="false" customHeight="true" outlineLevel="0" collapsed="false">
      <c r="A156" s="216"/>
      <c r="B156" s="216"/>
      <c r="C156" s="216"/>
      <c r="D156" s="216" t="n">
        <v>152</v>
      </c>
      <c r="E156" s="216"/>
      <c r="F156" s="216"/>
      <c r="G156" s="216"/>
      <c r="H156" s="216"/>
      <c r="I156" s="216"/>
      <c r="J156" s="216"/>
      <c r="K156" s="246" t="str">
        <f aca="false">IF(I156="","",I156-J156)</f>
        <v/>
      </c>
      <c r="L156" s="216"/>
      <c r="M156" s="216" t="s">
        <v>483</v>
      </c>
      <c r="N156" s="216"/>
      <c r="O156" s="219" t="str">
        <f aca="false">IF(I156="","",IF(K156&lt;=0,"✅ مسدد بالكامل",IF(J156=0,"🔴 لم يسدد","⚠️ سداد جزئي")))</f>
        <v/>
      </c>
      <c r="P156" s="0" t="str">
        <f aca="false">IF($B$2="","",ISNUMBER(SEARCH($B$2,E156&amp;" "&amp;G156&amp;" "&amp;H156&amp;" "&amp;O156)))</f>
        <v/>
      </c>
    </row>
    <row r="157" customFormat="false" ht="15" hidden="false" customHeight="true" outlineLevel="0" collapsed="false">
      <c r="A157" s="96"/>
      <c r="B157" s="96"/>
      <c r="C157" s="96"/>
      <c r="D157" s="96" t="n">
        <v>153</v>
      </c>
      <c r="E157" s="96"/>
      <c r="F157" s="96"/>
      <c r="G157" s="96"/>
      <c r="H157" s="96"/>
      <c r="I157" s="96"/>
      <c r="J157" s="96"/>
      <c r="K157" s="196" t="str">
        <f aca="false">IF(I157="","",I157-J157)</f>
        <v/>
      </c>
      <c r="L157" s="96"/>
      <c r="M157" s="96" t="s">
        <v>483</v>
      </c>
      <c r="N157" s="96"/>
      <c r="O157" s="245" t="str">
        <f aca="false">IF(I157="","",IF(K157&lt;=0,"✅ مسدد بالكامل",IF(J157=0,"🔴 لم يسدد","⚠️ سداد جزئي")))</f>
        <v/>
      </c>
      <c r="P157" s="0" t="str">
        <f aca="false">IF($B$2="","",ISNUMBER(SEARCH($B$2,E157&amp;" "&amp;G157&amp;" "&amp;H157&amp;" "&amp;O157)))</f>
        <v/>
      </c>
    </row>
    <row r="158" customFormat="false" ht="15" hidden="false" customHeight="true" outlineLevel="0" collapsed="false">
      <c r="A158" s="216"/>
      <c r="B158" s="216"/>
      <c r="C158" s="216"/>
      <c r="D158" s="216" t="n">
        <v>154</v>
      </c>
      <c r="E158" s="216"/>
      <c r="F158" s="216"/>
      <c r="G158" s="216"/>
      <c r="H158" s="216"/>
      <c r="I158" s="216"/>
      <c r="J158" s="216"/>
      <c r="K158" s="246" t="str">
        <f aca="false">IF(I158="","",I158-J158)</f>
        <v/>
      </c>
      <c r="L158" s="216"/>
      <c r="M158" s="216" t="s">
        <v>483</v>
      </c>
      <c r="N158" s="216"/>
      <c r="O158" s="219" t="str">
        <f aca="false">IF(I158="","",IF(K158&lt;=0,"✅ مسدد بالكامل",IF(J158=0,"🔴 لم يسدد","⚠️ سداد جزئي")))</f>
        <v/>
      </c>
      <c r="P158" s="0" t="str">
        <f aca="false">IF($B$2="","",ISNUMBER(SEARCH($B$2,E158&amp;" "&amp;G158&amp;" "&amp;H158&amp;" "&amp;O158)))</f>
        <v/>
      </c>
    </row>
    <row r="159" customFormat="false" ht="15" hidden="false" customHeight="true" outlineLevel="0" collapsed="false">
      <c r="A159" s="96"/>
      <c r="B159" s="96"/>
      <c r="C159" s="96"/>
      <c r="D159" s="96" t="n">
        <v>155</v>
      </c>
      <c r="E159" s="96"/>
      <c r="F159" s="96"/>
      <c r="G159" s="96"/>
      <c r="H159" s="96"/>
      <c r="I159" s="96"/>
      <c r="J159" s="96"/>
      <c r="K159" s="196" t="str">
        <f aca="false">IF(I159="","",I159-J159)</f>
        <v/>
      </c>
      <c r="L159" s="96"/>
      <c r="M159" s="96" t="s">
        <v>483</v>
      </c>
      <c r="N159" s="96"/>
      <c r="O159" s="245" t="str">
        <f aca="false">IF(I159="","",IF(K159&lt;=0,"✅ مسدد بالكامل",IF(J159=0,"🔴 لم يسدد","⚠️ سداد جزئي")))</f>
        <v/>
      </c>
      <c r="P159" s="0" t="str">
        <f aca="false">IF($B$2="","",ISNUMBER(SEARCH($B$2,E159&amp;" "&amp;G159&amp;" "&amp;H159&amp;" "&amp;O159)))</f>
        <v/>
      </c>
    </row>
    <row r="160" customFormat="false" ht="15" hidden="false" customHeight="true" outlineLevel="0" collapsed="false">
      <c r="A160" s="216"/>
      <c r="B160" s="216"/>
      <c r="C160" s="216"/>
      <c r="D160" s="216" t="n">
        <v>156</v>
      </c>
      <c r="E160" s="216"/>
      <c r="F160" s="216"/>
      <c r="G160" s="216"/>
      <c r="H160" s="216"/>
      <c r="I160" s="216"/>
      <c r="J160" s="216"/>
      <c r="K160" s="246" t="str">
        <f aca="false">IF(I160="","",I160-J160)</f>
        <v/>
      </c>
      <c r="L160" s="216"/>
      <c r="M160" s="216" t="s">
        <v>483</v>
      </c>
      <c r="N160" s="216"/>
      <c r="O160" s="219" t="str">
        <f aca="false">IF(I160="","",IF(K160&lt;=0,"✅ مسدد بالكامل",IF(J160=0,"🔴 لم يسدد","⚠️ سداد جزئي")))</f>
        <v/>
      </c>
      <c r="P160" s="0" t="str">
        <f aca="false">IF($B$2="","",ISNUMBER(SEARCH($B$2,E160&amp;" "&amp;G160&amp;" "&amp;H160&amp;" "&amp;O160)))</f>
        <v/>
      </c>
    </row>
    <row r="161" customFormat="false" ht="15" hidden="false" customHeight="true" outlineLevel="0" collapsed="false">
      <c r="A161" s="96"/>
      <c r="B161" s="96"/>
      <c r="C161" s="96"/>
      <c r="D161" s="96" t="n">
        <v>157</v>
      </c>
      <c r="E161" s="96"/>
      <c r="F161" s="96"/>
      <c r="G161" s="96"/>
      <c r="H161" s="96"/>
      <c r="I161" s="96"/>
      <c r="J161" s="96"/>
      <c r="K161" s="196" t="str">
        <f aca="false">IF(I161="","",I161-J161)</f>
        <v/>
      </c>
      <c r="L161" s="96"/>
      <c r="M161" s="96" t="s">
        <v>483</v>
      </c>
      <c r="N161" s="96"/>
      <c r="O161" s="245" t="str">
        <f aca="false">IF(I161="","",IF(K161&lt;=0,"✅ مسدد بالكامل",IF(J161=0,"🔴 لم يسدد","⚠️ سداد جزئي")))</f>
        <v/>
      </c>
      <c r="P161" s="0" t="str">
        <f aca="false">IF($B$2="","",ISNUMBER(SEARCH($B$2,E161&amp;" "&amp;G161&amp;" "&amp;H161&amp;" "&amp;O161)))</f>
        <v/>
      </c>
    </row>
    <row r="162" customFormat="false" ht="15" hidden="false" customHeight="true" outlineLevel="0" collapsed="false">
      <c r="A162" s="216"/>
      <c r="B162" s="216"/>
      <c r="C162" s="216"/>
      <c r="D162" s="216" t="n">
        <v>158</v>
      </c>
      <c r="E162" s="216"/>
      <c r="F162" s="216"/>
      <c r="G162" s="216"/>
      <c r="H162" s="216"/>
      <c r="I162" s="216"/>
      <c r="J162" s="216"/>
      <c r="K162" s="246" t="str">
        <f aca="false">IF(I162="","",I162-J162)</f>
        <v/>
      </c>
      <c r="L162" s="216"/>
      <c r="M162" s="216" t="s">
        <v>483</v>
      </c>
      <c r="N162" s="216"/>
      <c r="O162" s="219" t="str">
        <f aca="false">IF(I162="","",IF(K162&lt;=0,"✅ مسدد بالكامل",IF(J162=0,"🔴 لم يسدد","⚠️ سداد جزئي")))</f>
        <v/>
      </c>
      <c r="P162" s="0" t="str">
        <f aca="false">IF($B$2="","",ISNUMBER(SEARCH($B$2,E162&amp;" "&amp;G162&amp;" "&amp;H162&amp;" "&amp;O162)))</f>
        <v/>
      </c>
    </row>
    <row r="163" customFormat="false" ht="15" hidden="false" customHeight="true" outlineLevel="0" collapsed="false">
      <c r="A163" s="96"/>
      <c r="B163" s="96"/>
      <c r="C163" s="96"/>
      <c r="D163" s="96" t="n">
        <v>159</v>
      </c>
      <c r="E163" s="96"/>
      <c r="F163" s="96"/>
      <c r="G163" s="96"/>
      <c r="H163" s="96"/>
      <c r="I163" s="96"/>
      <c r="J163" s="96"/>
      <c r="K163" s="196" t="str">
        <f aca="false">IF(I163="","",I163-J163)</f>
        <v/>
      </c>
      <c r="L163" s="96"/>
      <c r="M163" s="96" t="s">
        <v>483</v>
      </c>
      <c r="N163" s="96"/>
      <c r="O163" s="245" t="str">
        <f aca="false">IF(I163="","",IF(K163&lt;=0,"✅ مسدد بالكامل",IF(J163=0,"🔴 لم يسدد","⚠️ سداد جزئي")))</f>
        <v/>
      </c>
      <c r="P163" s="0" t="str">
        <f aca="false">IF($B$2="","",ISNUMBER(SEARCH($B$2,E163&amp;" "&amp;G163&amp;" "&amp;H163&amp;" "&amp;O163)))</f>
        <v/>
      </c>
    </row>
    <row r="164" customFormat="false" ht="15" hidden="false" customHeight="true" outlineLevel="0" collapsed="false">
      <c r="A164" s="216"/>
      <c r="B164" s="216"/>
      <c r="C164" s="216"/>
      <c r="D164" s="216" t="n">
        <v>160</v>
      </c>
      <c r="E164" s="216"/>
      <c r="F164" s="216"/>
      <c r="G164" s="216"/>
      <c r="H164" s="216"/>
      <c r="I164" s="216"/>
      <c r="J164" s="216"/>
      <c r="K164" s="246" t="str">
        <f aca="false">IF(I164="","",I164-J164)</f>
        <v/>
      </c>
      <c r="L164" s="216"/>
      <c r="M164" s="216" t="s">
        <v>483</v>
      </c>
      <c r="N164" s="216"/>
      <c r="O164" s="219" t="str">
        <f aca="false">IF(I164="","",IF(K164&lt;=0,"✅ مسدد بالكامل",IF(J164=0,"🔴 لم يسدد","⚠️ سداد جزئي")))</f>
        <v/>
      </c>
      <c r="P164" s="0" t="str">
        <f aca="false">IF($B$2="","",ISNUMBER(SEARCH($B$2,E164&amp;" "&amp;G164&amp;" "&amp;H164&amp;" "&amp;O164)))</f>
        <v/>
      </c>
    </row>
    <row r="165" customFormat="false" ht="15" hidden="false" customHeight="true" outlineLevel="0" collapsed="false">
      <c r="A165" s="96"/>
      <c r="B165" s="96"/>
      <c r="C165" s="96"/>
      <c r="D165" s="96" t="n">
        <v>161</v>
      </c>
      <c r="E165" s="96"/>
      <c r="F165" s="96"/>
      <c r="G165" s="96"/>
      <c r="H165" s="96"/>
      <c r="I165" s="96"/>
      <c r="J165" s="96"/>
      <c r="K165" s="196" t="str">
        <f aca="false">IF(I165="","",I165-J165)</f>
        <v/>
      </c>
      <c r="L165" s="96"/>
      <c r="M165" s="96" t="s">
        <v>483</v>
      </c>
      <c r="N165" s="96"/>
      <c r="O165" s="245" t="str">
        <f aca="false">IF(I165="","",IF(K165&lt;=0,"✅ مسدد بالكامل",IF(J165=0,"🔴 لم يسدد","⚠️ سداد جزئي")))</f>
        <v/>
      </c>
      <c r="P165" s="0" t="str">
        <f aca="false">IF($B$2="","",ISNUMBER(SEARCH($B$2,E165&amp;" "&amp;G165&amp;" "&amp;H165&amp;" "&amp;O165)))</f>
        <v/>
      </c>
    </row>
    <row r="166" customFormat="false" ht="15" hidden="false" customHeight="true" outlineLevel="0" collapsed="false">
      <c r="A166" s="216"/>
      <c r="B166" s="216"/>
      <c r="C166" s="216"/>
      <c r="D166" s="216" t="n">
        <v>162</v>
      </c>
      <c r="E166" s="216"/>
      <c r="F166" s="216"/>
      <c r="G166" s="216"/>
      <c r="H166" s="216"/>
      <c r="I166" s="216"/>
      <c r="J166" s="216"/>
      <c r="K166" s="246" t="str">
        <f aca="false">IF(I166="","",I166-J166)</f>
        <v/>
      </c>
      <c r="L166" s="216"/>
      <c r="M166" s="216" t="s">
        <v>483</v>
      </c>
      <c r="N166" s="216"/>
      <c r="O166" s="219" t="str">
        <f aca="false">IF(I166="","",IF(K166&lt;=0,"✅ مسدد بالكامل",IF(J166=0,"🔴 لم يسدد","⚠️ سداد جزئي")))</f>
        <v/>
      </c>
      <c r="P166" s="0" t="str">
        <f aca="false">IF($B$2="","",ISNUMBER(SEARCH($B$2,E166&amp;" "&amp;G166&amp;" "&amp;H166&amp;" "&amp;O166)))</f>
        <v/>
      </c>
    </row>
    <row r="167" customFormat="false" ht="15" hidden="false" customHeight="true" outlineLevel="0" collapsed="false">
      <c r="A167" s="96"/>
      <c r="B167" s="96"/>
      <c r="C167" s="96"/>
      <c r="D167" s="96" t="n">
        <v>163</v>
      </c>
      <c r="E167" s="96"/>
      <c r="F167" s="96"/>
      <c r="G167" s="96"/>
      <c r="H167" s="96"/>
      <c r="I167" s="96"/>
      <c r="J167" s="96"/>
      <c r="K167" s="196" t="str">
        <f aca="false">IF(I167="","",I167-J167)</f>
        <v/>
      </c>
      <c r="L167" s="96"/>
      <c r="M167" s="96" t="s">
        <v>483</v>
      </c>
      <c r="N167" s="96"/>
      <c r="O167" s="245" t="str">
        <f aca="false">IF(I167="","",IF(K167&lt;=0,"✅ مسدد بالكامل",IF(J167=0,"🔴 لم يسدد","⚠️ سداد جزئي")))</f>
        <v/>
      </c>
      <c r="P167" s="0" t="str">
        <f aca="false">IF($B$2="","",ISNUMBER(SEARCH($B$2,E167&amp;" "&amp;G167&amp;" "&amp;H167&amp;" "&amp;O167)))</f>
        <v/>
      </c>
    </row>
    <row r="168" customFormat="false" ht="15" hidden="false" customHeight="true" outlineLevel="0" collapsed="false">
      <c r="A168" s="216"/>
      <c r="B168" s="216"/>
      <c r="C168" s="216"/>
      <c r="D168" s="216" t="n">
        <v>164</v>
      </c>
      <c r="E168" s="216"/>
      <c r="F168" s="216"/>
      <c r="G168" s="216"/>
      <c r="H168" s="216"/>
      <c r="I168" s="216"/>
      <c r="J168" s="216"/>
      <c r="K168" s="246" t="str">
        <f aca="false">IF(I168="","",I168-J168)</f>
        <v/>
      </c>
      <c r="L168" s="216"/>
      <c r="M168" s="216" t="s">
        <v>483</v>
      </c>
      <c r="N168" s="216"/>
      <c r="O168" s="219" t="str">
        <f aca="false">IF(I168="","",IF(K168&lt;=0,"✅ مسدد بالكامل",IF(J168=0,"🔴 لم يسدد","⚠️ سداد جزئي")))</f>
        <v/>
      </c>
      <c r="P168" s="0" t="str">
        <f aca="false">IF($B$2="","",ISNUMBER(SEARCH($B$2,E168&amp;" "&amp;G168&amp;" "&amp;H168&amp;" "&amp;O168)))</f>
        <v/>
      </c>
    </row>
    <row r="169" customFormat="false" ht="15" hidden="false" customHeight="true" outlineLevel="0" collapsed="false">
      <c r="A169" s="96"/>
      <c r="B169" s="96"/>
      <c r="C169" s="96"/>
      <c r="D169" s="96" t="n">
        <v>165</v>
      </c>
      <c r="E169" s="96"/>
      <c r="F169" s="96"/>
      <c r="G169" s="96"/>
      <c r="H169" s="96"/>
      <c r="I169" s="96"/>
      <c r="J169" s="96"/>
      <c r="K169" s="196" t="str">
        <f aca="false">IF(I169="","",I169-J169)</f>
        <v/>
      </c>
      <c r="L169" s="96"/>
      <c r="M169" s="96" t="s">
        <v>483</v>
      </c>
      <c r="N169" s="96"/>
      <c r="O169" s="245" t="str">
        <f aca="false">IF(I169="","",IF(K169&lt;=0,"✅ مسدد بالكامل",IF(J169=0,"🔴 لم يسدد","⚠️ سداد جزئي")))</f>
        <v/>
      </c>
      <c r="P169" s="0" t="str">
        <f aca="false">IF($B$2="","",ISNUMBER(SEARCH($B$2,E169&amp;" "&amp;G169&amp;" "&amp;H169&amp;" "&amp;O169)))</f>
        <v/>
      </c>
    </row>
    <row r="170" customFormat="false" ht="15" hidden="false" customHeight="true" outlineLevel="0" collapsed="false">
      <c r="A170" s="216"/>
      <c r="B170" s="216"/>
      <c r="C170" s="216"/>
      <c r="D170" s="216" t="n">
        <v>166</v>
      </c>
      <c r="E170" s="216"/>
      <c r="F170" s="216"/>
      <c r="G170" s="216"/>
      <c r="H170" s="216"/>
      <c r="I170" s="216"/>
      <c r="J170" s="216"/>
      <c r="K170" s="246" t="str">
        <f aca="false">IF(I170="","",I170-J170)</f>
        <v/>
      </c>
      <c r="L170" s="216"/>
      <c r="M170" s="216" t="s">
        <v>483</v>
      </c>
      <c r="N170" s="216"/>
      <c r="O170" s="219" t="str">
        <f aca="false">IF(I170="","",IF(K170&lt;=0,"✅ مسدد بالكامل",IF(J170=0,"🔴 لم يسدد","⚠️ سداد جزئي")))</f>
        <v/>
      </c>
      <c r="P170" s="0" t="str">
        <f aca="false">IF($B$2="","",ISNUMBER(SEARCH($B$2,E170&amp;" "&amp;G170&amp;" "&amp;H170&amp;" "&amp;O170)))</f>
        <v/>
      </c>
    </row>
    <row r="171" customFormat="false" ht="15" hidden="false" customHeight="true" outlineLevel="0" collapsed="false">
      <c r="A171" s="96"/>
      <c r="B171" s="96"/>
      <c r="C171" s="96"/>
      <c r="D171" s="96" t="n">
        <v>167</v>
      </c>
      <c r="E171" s="96"/>
      <c r="F171" s="96"/>
      <c r="G171" s="96"/>
      <c r="H171" s="96"/>
      <c r="I171" s="96"/>
      <c r="J171" s="96"/>
      <c r="K171" s="196" t="str">
        <f aca="false">IF(I171="","",I171-J171)</f>
        <v/>
      </c>
      <c r="L171" s="96"/>
      <c r="M171" s="96" t="s">
        <v>483</v>
      </c>
      <c r="N171" s="96"/>
      <c r="O171" s="245" t="str">
        <f aca="false">IF(I171="","",IF(K171&lt;=0,"✅ مسدد بالكامل",IF(J171=0,"🔴 لم يسدد","⚠️ سداد جزئي")))</f>
        <v/>
      </c>
      <c r="P171" s="0" t="str">
        <f aca="false">IF($B$2="","",ISNUMBER(SEARCH($B$2,E171&amp;" "&amp;G171&amp;" "&amp;H171&amp;" "&amp;O171)))</f>
        <v/>
      </c>
    </row>
    <row r="172" customFormat="false" ht="15" hidden="false" customHeight="true" outlineLevel="0" collapsed="false">
      <c r="A172" s="216"/>
      <c r="B172" s="216"/>
      <c r="C172" s="216"/>
      <c r="D172" s="216" t="n">
        <v>168</v>
      </c>
      <c r="E172" s="216"/>
      <c r="F172" s="216"/>
      <c r="G172" s="216"/>
      <c r="H172" s="216"/>
      <c r="I172" s="216"/>
      <c r="J172" s="216"/>
      <c r="K172" s="246" t="str">
        <f aca="false">IF(I172="","",I172-J172)</f>
        <v/>
      </c>
      <c r="L172" s="216"/>
      <c r="M172" s="216" t="s">
        <v>483</v>
      </c>
      <c r="N172" s="216"/>
      <c r="O172" s="219" t="str">
        <f aca="false">IF(I172="","",IF(K172&lt;=0,"✅ مسدد بالكامل",IF(J172=0,"🔴 لم يسدد","⚠️ سداد جزئي")))</f>
        <v/>
      </c>
      <c r="P172" s="0" t="str">
        <f aca="false">IF($B$2="","",ISNUMBER(SEARCH($B$2,E172&amp;" "&amp;G172&amp;" "&amp;H172&amp;" "&amp;O172)))</f>
        <v/>
      </c>
    </row>
    <row r="173" customFormat="false" ht="15" hidden="false" customHeight="true" outlineLevel="0" collapsed="false">
      <c r="A173" s="96"/>
      <c r="B173" s="96"/>
      <c r="C173" s="96"/>
      <c r="D173" s="96" t="n">
        <v>169</v>
      </c>
      <c r="E173" s="96"/>
      <c r="F173" s="96"/>
      <c r="G173" s="96"/>
      <c r="H173" s="96"/>
      <c r="I173" s="96"/>
      <c r="J173" s="96"/>
      <c r="K173" s="196" t="str">
        <f aca="false">IF(I173="","",I173-J173)</f>
        <v/>
      </c>
      <c r="L173" s="96"/>
      <c r="M173" s="96" t="s">
        <v>483</v>
      </c>
      <c r="N173" s="96"/>
      <c r="O173" s="245" t="str">
        <f aca="false">IF(I173="","",IF(K173&lt;=0,"✅ مسدد بالكامل",IF(J173=0,"🔴 لم يسدد","⚠️ سداد جزئي")))</f>
        <v/>
      </c>
      <c r="P173" s="0" t="str">
        <f aca="false">IF($B$2="","",ISNUMBER(SEARCH($B$2,E173&amp;" "&amp;G173&amp;" "&amp;H173&amp;" "&amp;O173)))</f>
        <v/>
      </c>
    </row>
    <row r="174" customFormat="false" ht="15" hidden="false" customHeight="true" outlineLevel="0" collapsed="false">
      <c r="A174" s="216"/>
      <c r="B174" s="216"/>
      <c r="C174" s="216"/>
      <c r="D174" s="216" t="n">
        <v>170</v>
      </c>
      <c r="E174" s="216"/>
      <c r="F174" s="216"/>
      <c r="G174" s="216"/>
      <c r="H174" s="216"/>
      <c r="I174" s="216"/>
      <c r="J174" s="216"/>
      <c r="K174" s="246" t="str">
        <f aca="false">IF(I174="","",I174-J174)</f>
        <v/>
      </c>
      <c r="L174" s="216"/>
      <c r="M174" s="216" t="s">
        <v>483</v>
      </c>
      <c r="N174" s="216"/>
      <c r="O174" s="219" t="str">
        <f aca="false">IF(I174="","",IF(K174&lt;=0,"✅ مسدد بالكامل",IF(J174=0,"🔴 لم يسدد","⚠️ سداد جزئي")))</f>
        <v/>
      </c>
      <c r="P174" s="0" t="str">
        <f aca="false">IF($B$2="","",ISNUMBER(SEARCH($B$2,E174&amp;" "&amp;G174&amp;" "&amp;H174&amp;" "&amp;O174)))</f>
        <v/>
      </c>
    </row>
    <row r="175" customFormat="false" ht="15" hidden="false" customHeight="true" outlineLevel="0" collapsed="false">
      <c r="A175" s="96"/>
      <c r="B175" s="96"/>
      <c r="C175" s="96"/>
      <c r="D175" s="96" t="n">
        <v>171</v>
      </c>
      <c r="E175" s="96"/>
      <c r="F175" s="96"/>
      <c r="G175" s="96"/>
      <c r="H175" s="96"/>
      <c r="I175" s="96"/>
      <c r="J175" s="96"/>
      <c r="K175" s="196" t="str">
        <f aca="false">IF(I175="","",I175-J175)</f>
        <v/>
      </c>
      <c r="L175" s="96"/>
      <c r="M175" s="96" t="s">
        <v>483</v>
      </c>
      <c r="N175" s="96"/>
      <c r="O175" s="245" t="str">
        <f aca="false">IF(I175="","",IF(K175&lt;=0,"✅ مسدد بالكامل",IF(J175=0,"🔴 لم يسدد","⚠️ سداد جزئي")))</f>
        <v/>
      </c>
      <c r="P175" s="0" t="str">
        <f aca="false">IF($B$2="","",ISNUMBER(SEARCH($B$2,E175&amp;" "&amp;G175&amp;" "&amp;H175&amp;" "&amp;O175)))</f>
        <v/>
      </c>
    </row>
    <row r="176" customFormat="false" ht="15" hidden="false" customHeight="true" outlineLevel="0" collapsed="false">
      <c r="A176" s="216"/>
      <c r="B176" s="216"/>
      <c r="C176" s="216"/>
      <c r="D176" s="216" t="n">
        <v>172</v>
      </c>
      <c r="E176" s="216"/>
      <c r="F176" s="216"/>
      <c r="G176" s="216"/>
      <c r="H176" s="216"/>
      <c r="I176" s="216"/>
      <c r="J176" s="216"/>
      <c r="K176" s="246" t="str">
        <f aca="false">IF(I176="","",I176-J176)</f>
        <v/>
      </c>
      <c r="L176" s="216"/>
      <c r="M176" s="216" t="s">
        <v>483</v>
      </c>
      <c r="N176" s="216"/>
      <c r="O176" s="219" t="str">
        <f aca="false">IF(I176="","",IF(K176&lt;=0,"✅ مسدد بالكامل",IF(J176=0,"🔴 لم يسدد","⚠️ سداد جزئي")))</f>
        <v/>
      </c>
      <c r="P176" s="0" t="str">
        <f aca="false">IF($B$2="","",ISNUMBER(SEARCH($B$2,E176&amp;" "&amp;G176&amp;" "&amp;H176&amp;" "&amp;O176)))</f>
        <v/>
      </c>
    </row>
    <row r="177" customFormat="false" ht="15" hidden="false" customHeight="true" outlineLevel="0" collapsed="false">
      <c r="A177" s="96"/>
      <c r="B177" s="96"/>
      <c r="C177" s="96"/>
      <c r="D177" s="96" t="n">
        <v>173</v>
      </c>
      <c r="E177" s="96"/>
      <c r="F177" s="96"/>
      <c r="G177" s="96"/>
      <c r="H177" s="96"/>
      <c r="I177" s="96"/>
      <c r="J177" s="96"/>
      <c r="K177" s="196" t="str">
        <f aca="false">IF(I177="","",I177-J177)</f>
        <v/>
      </c>
      <c r="L177" s="96"/>
      <c r="M177" s="96" t="s">
        <v>483</v>
      </c>
      <c r="N177" s="96"/>
      <c r="O177" s="245" t="str">
        <f aca="false">IF(I177="","",IF(K177&lt;=0,"✅ مسدد بالكامل",IF(J177=0,"🔴 لم يسدد","⚠️ سداد جزئي")))</f>
        <v/>
      </c>
      <c r="P177" s="0" t="str">
        <f aca="false">IF($B$2="","",ISNUMBER(SEARCH($B$2,E177&amp;" "&amp;G177&amp;" "&amp;H177&amp;" "&amp;O177)))</f>
        <v/>
      </c>
    </row>
    <row r="178" customFormat="false" ht="15" hidden="false" customHeight="true" outlineLevel="0" collapsed="false">
      <c r="A178" s="216"/>
      <c r="B178" s="216"/>
      <c r="C178" s="216"/>
      <c r="D178" s="216" t="n">
        <v>174</v>
      </c>
      <c r="E178" s="216"/>
      <c r="F178" s="216"/>
      <c r="G178" s="216"/>
      <c r="H178" s="216"/>
      <c r="I178" s="216"/>
      <c r="J178" s="216"/>
      <c r="K178" s="246" t="str">
        <f aca="false">IF(I178="","",I178-J178)</f>
        <v/>
      </c>
      <c r="L178" s="216"/>
      <c r="M178" s="216" t="s">
        <v>483</v>
      </c>
      <c r="N178" s="216"/>
      <c r="O178" s="219" t="str">
        <f aca="false">IF(I178="","",IF(K178&lt;=0,"✅ مسدد بالكامل",IF(J178=0,"🔴 لم يسدد","⚠️ سداد جزئي")))</f>
        <v/>
      </c>
      <c r="P178" s="0" t="str">
        <f aca="false">IF($B$2="","",ISNUMBER(SEARCH($B$2,E178&amp;" "&amp;G178&amp;" "&amp;H178&amp;" "&amp;O178)))</f>
        <v/>
      </c>
    </row>
    <row r="179" customFormat="false" ht="15" hidden="false" customHeight="true" outlineLevel="0" collapsed="false">
      <c r="A179" s="96"/>
      <c r="B179" s="96"/>
      <c r="C179" s="96"/>
      <c r="D179" s="96" t="n">
        <v>175</v>
      </c>
      <c r="E179" s="96"/>
      <c r="F179" s="96"/>
      <c r="G179" s="96"/>
      <c r="H179" s="96"/>
      <c r="I179" s="96"/>
      <c r="J179" s="96"/>
      <c r="K179" s="196" t="str">
        <f aca="false">IF(I179="","",I179-J179)</f>
        <v/>
      </c>
      <c r="L179" s="96"/>
      <c r="M179" s="96" t="s">
        <v>483</v>
      </c>
      <c r="N179" s="96"/>
      <c r="O179" s="245" t="str">
        <f aca="false">IF(I179="","",IF(K179&lt;=0,"✅ مسدد بالكامل",IF(J179=0,"🔴 لم يسدد","⚠️ سداد جزئي")))</f>
        <v/>
      </c>
      <c r="P179" s="0" t="str">
        <f aca="false">IF($B$2="","",ISNUMBER(SEARCH($B$2,E179&amp;" "&amp;G179&amp;" "&amp;H179&amp;" "&amp;O179)))</f>
        <v/>
      </c>
    </row>
    <row r="180" customFormat="false" ht="15" hidden="false" customHeight="true" outlineLevel="0" collapsed="false">
      <c r="A180" s="216"/>
      <c r="B180" s="216"/>
      <c r="C180" s="216"/>
      <c r="D180" s="216" t="n">
        <v>176</v>
      </c>
      <c r="E180" s="216"/>
      <c r="F180" s="216"/>
      <c r="G180" s="216"/>
      <c r="H180" s="216"/>
      <c r="I180" s="216"/>
      <c r="J180" s="216"/>
      <c r="K180" s="246" t="str">
        <f aca="false">IF(I180="","",I180-J180)</f>
        <v/>
      </c>
      <c r="L180" s="216"/>
      <c r="M180" s="216" t="s">
        <v>483</v>
      </c>
      <c r="N180" s="216"/>
      <c r="O180" s="219" t="str">
        <f aca="false">IF(I180="","",IF(K180&lt;=0,"✅ مسدد بالكامل",IF(J180=0,"🔴 لم يسدد","⚠️ سداد جزئي")))</f>
        <v/>
      </c>
      <c r="P180" s="0" t="str">
        <f aca="false">IF($B$2="","",ISNUMBER(SEARCH($B$2,E180&amp;" "&amp;G180&amp;" "&amp;H180&amp;" "&amp;O180)))</f>
        <v/>
      </c>
    </row>
    <row r="181" customFormat="false" ht="15" hidden="false" customHeight="true" outlineLevel="0" collapsed="false">
      <c r="A181" s="96"/>
      <c r="B181" s="96"/>
      <c r="C181" s="96"/>
      <c r="D181" s="96" t="n">
        <v>177</v>
      </c>
      <c r="E181" s="96"/>
      <c r="F181" s="96"/>
      <c r="G181" s="96"/>
      <c r="H181" s="96"/>
      <c r="I181" s="96"/>
      <c r="J181" s="96"/>
      <c r="K181" s="196" t="str">
        <f aca="false">IF(I181="","",I181-J181)</f>
        <v/>
      </c>
      <c r="L181" s="96"/>
      <c r="M181" s="96" t="s">
        <v>483</v>
      </c>
      <c r="N181" s="96"/>
      <c r="O181" s="245" t="str">
        <f aca="false">IF(I181="","",IF(K181&lt;=0,"✅ مسدد بالكامل",IF(J181=0,"🔴 لم يسدد","⚠️ سداد جزئي")))</f>
        <v/>
      </c>
      <c r="P181" s="0" t="str">
        <f aca="false">IF($B$2="","",ISNUMBER(SEARCH($B$2,E181&amp;" "&amp;G181&amp;" "&amp;H181&amp;" "&amp;O181)))</f>
        <v/>
      </c>
    </row>
    <row r="182" customFormat="false" ht="15" hidden="false" customHeight="true" outlineLevel="0" collapsed="false">
      <c r="A182" s="216"/>
      <c r="B182" s="216"/>
      <c r="C182" s="216"/>
      <c r="D182" s="216" t="n">
        <v>178</v>
      </c>
      <c r="E182" s="216"/>
      <c r="F182" s="216"/>
      <c r="G182" s="216"/>
      <c r="H182" s="216"/>
      <c r="I182" s="216"/>
      <c r="J182" s="216"/>
      <c r="K182" s="246" t="str">
        <f aca="false">IF(I182="","",I182-J182)</f>
        <v/>
      </c>
      <c r="L182" s="216"/>
      <c r="M182" s="216" t="s">
        <v>483</v>
      </c>
      <c r="N182" s="216"/>
      <c r="O182" s="219" t="str">
        <f aca="false">IF(I182="","",IF(K182&lt;=0,"✅ مسدد بالكامل",IF(J182=0,"🔴 لم يسدد","⚠️ سداد جزئي")))</f>
        <v/>
      </c>
      <c r="P182" s="0" t="str">
        <f aca="false">IF($B$2="","",ISNUMBER(SEARCH($B$2,E182&amp;" "&amp;G182&amp;" "&amp;H182&amp;" "&amp;O182)))</f>
        <v/>
      </c>
    </row>
    <row r="183" customFormat="false" ht="15" hidden="false" customHeight="true" outlineLevel="0" collapsed="false">
      <c r="A183" s="96"/>
      <c r="B183" s="96"/>
      <c r="C183" s="96"/>
      <c r="D183" s="96" t="n">
        <v>179</v>
      </c>
      <c r="E183" s="96"/>
      <c r="F183" s="96"/>
      <c r="G183" s="96"/>
      <c r="H183" s="96"/>
      <c r="I183" s="96"/>
      <c r="J183" s="96"/>
      <c r="K183" s="196" t="str">
        <f aca="false">IF(I183="","",I183-J183)</f>
        <v/>
      </c>
      <c r="L183" s="96"/>
      <c r="M183" s="96" t="s">
        <v>483</v>
      </c>
      <c r="N183" s="96"/>
      <c r="O183" s="245" t="str">
        <f aca="false">IF(I183="","",IF(K183&lt;=0,"✅ مسدد بالكامل",IF(J183=0,"🔴 لم يسدد","⚠️ سداد جزئي")))</f>
        <v/>
      </c>
      <c r="P183" s="0" t="str">
        <f aca="false">IF($B$2="","",ISNUMBER(SEARCH($B$2,E183&amp;" "&amp;G183&amp;" "&amp;H183&amp;" "&amp;O183)))</f>
        <v/>
      </c>
    </row>
    <row r="184" customFormat="false" ht="15" hidden="false" customHeight="true" outlineLevel="0" collapsed="false">
      <c r="A184" s="216"/>
      <c r="B184" s="216"/>
      <c r="C184" s="216"/>
      <c r="D184" s="216" t="n">
        <v>180</v>
      </c>
      <c r="E184" s="216"/>
      <c r="F184" s="216"/>
      <c r="G184" s="216"/>
      <c r="H184" s="216"/>
      <c r="I184" s="216"/>
      <c r="J184" s="216"/>
      <c r="K184" s="246" t="str">
        <f aca="false">IF(I184="","",I184-J184)</f>
        <v/>
      </c>
      <c r="L184" s="216"/>
      <c r="M184" s="216" t="s">
        <v>483</v>
      </c>
      <c r="N184" s="216"/>
      <c r="O184" s="219" t="str">
        <f aca="false">IF(I184="","",IF(K184&lt;=0,"✅ مسدد بالكامل",IF(J184=0,"🔴 لم يسدد","⚠️ سداد جزئي")))</f>
        <v/>
      </c>
      <c r="P184" s="0" t="str">
        <f aca="false">IF($B$2="","",ISNUMBER(SEARCH($B$2,E184&amp;" "&amp;G184&amp;" "&amp;H184&amp;" "&amp;O184)))</f>
        <v/>
      </c>
    </row>
    <row r="185" customFormat="false" ht="15" hidden="false" customHeight="true" outlineLevel="0" collapsed="false">
      <c r="A185" s="96"/>
      <c r="B185" s="96"/>
      <c r="C185" s="96"/>
      <c r="D185" s="96" t="n">
        <v>181</v>
      </c>
      <c r="E185" s="96"/>
      <c r="F185" s="96"/>
      <c r="G185" s="96"/>
      <c r="H185" s="96"/>
      <c r="I185" s="96"/>
      <c r="J185" s="96"/>
      <c r="K185" s="196" t="str">
        <f aca="false">IF(I185="","",I185-J185)</f>
        <v/>
      </c>
      <c r="L185" s="96"/>
      <c r="M185" s="96" t="s">
        <v>483</v>
      </c>
      <c r="N185" s="96"/>
      <c r="O185" s="245" t="str">
        <f aca="false">IF(I185="","",IF(K185&lt;=0,"✅ مسدد بالكامل",IF(J185=0,"🔴 لم يسدد","⚠️ سداد جزئي")))</f>
        <v/>
      </c>
      <c r="P185" s="0" t="str">
        <f aca="false">IF($B$2="","",ISNUMBER(SEARCH($B$2,E185&amp;" "&amp;G185&amp;" "&amp;H185&amp;" "&amp;O185)))</f>
        <v/>
      </c>
    </row>
    <row r="186" customFormat="false" ht="15" hidden="false" customHeight="true" outlineLevel="0" collapsed="false">
      <c r="A186" s="216"/>
      <c r="B186" s="216"/>
      <c r="C186" s="216"/>
      <c r="D186" s="216" t="n">
        <v>182</v>
      </c>
      <c r="E186" s="216"/>
      <c r="F186" s="216"/>
      <c r="G186" s="216"/>
      <c r="H186" s="216"/>
      <c r="I186" s="216"/>
      <c r="J186" s="216"/>
      <c r="K186" s="246" t="str">
        <f aca="false">IF(I186="","",I186-J186)</f>
        <v/>
      </c>
      <c r="L186" s="216"/>
      <c r="M186" s="216" t="s">
        <v>483</v>
      </c>
      <c r="N186" s="216"/>
      <c r="O186" s="219" t="str">
        <f aca="false">IF(I186="","",IF(K186&lt;=0,"✅ مسدد بالكامل",IF(J186=0,"🔴 لم يسدد","⚠️ سداد جزئي")))</f>
        <v/>
      </c>
      <c r="P186" s="0" t="str">
        <f aca="false">IF($B$2="","",ISNUMBER(SEARCH($B$2,E186&amp;" "&amp;G186&amp;" "&amp;H186&amp;" "&amp;O186)))</f>
        <v/>
      </c>
    </row>
    <row r="187" customFormat="false" ht="15" hidden="false" customHeight="true" outlineLevel="0" collapsed="false">
      <c r="A187" s="96"/>
      <c r="B187" s="96"/>
      <c r="C187" s="96"/>
      <c r="D187" s="96" t="n">
        <v>183</v>
      </c>
      <c r="E187" s="96"/>
      <c r="F187" s="96"/>
      <c r="G187" s="96"/>
      <c r="H187" s="96"/>
      <c r="I187" s="96"/>
      <c r="J187" s="96"/>
      <c r="K187" s="196" t="str">
        <f aca="false">IF(I187="","",I187-J187)</f>
        <v/>
      </c>
      <c r="L187" s="96"/>
      <c r="M187" s="96" t="s">
        <v>483</v>
      </c>
      <c r="N187" s="96"/>
      <c r="O187" s="245" t="str">
        <f aca="false">IF(I187="","",IF(K187&lt;=0,"✅ مسدد بالكامل",IF(J187=0,"🔴 لم يسدد","⚠️ سداد جزئي")))</f>
        <v/>
      </c>
      <c r="P187" s="0" t="str">
        <f aca="false">IF($B$2="","",ISNUMBER(SEARCH($B$2,E187&amp;" "&amp;G187&amp;" "&amp;H187&amp;" "&amp;O187)))</f>
        <v/>
      </c>
    </row>
    <row r="188" customFormat="false" ht="15" hidden="false" customHeight="true" outlineLevel="0" collapsed="false">
      <c r="A188" s="216"/>
      <c r="B188" s="216"/>
      <c r="C188" s="216"/>
      <c r="D188" s="216" t="n">
        <v>184</v>
      </c>
      <c r="E188" s="216"/>
      <c r="F188" s="216"/>
      <c r="G188" s="216"/>
      <c r="H188" s="216"/>
      <c r="I188" s="216"/>
      <c r="J188" s="216"/>
      <c r="K188" s="246" t="str">
        <f aca="false">IF(I188="","",I188-J188)</f>
        <v/>
      </c>
      <c r="L188" s="216"/>
      <c r="M188" s="216" t="s">
        <v>483</v>
      </c>
      <c r="N188" s="216"/>
      <c r="O188" s="219" t="str">
        <f aca="false">IF(I188="","",IF(K188&lt;=0,"✅ مسدد بالكامل",IF(J188=0,"🔴 لم يسدد","⚠️ سداد جزئي")))</f>
        <v/>
      </c>
      <c r="P188" s="0" t="str">
        <f aca="false">IF($B$2="","",ISNUMBER(SEARCH($B$2,E188&amp;" "&amp;G188&amp;" "&amp;H188&amp;" "&amp;O188)))</f>
        <v/>
      </c>
    </row>
    <row r="189" customFormat="false" ht="15" hidden="false" customHeight="true" outlineLevel="0" collapsed="false">
      <c r="A189" s="96"/>
      <c r="B189" s="96"/>
      <c r="C189" s="96"/>
      <c r="D189" s="96" t="n">
        <v>185</v>
      </c>
      <c r="E189" s="96"/>
      <c r="F189" s="96"/>
      <c r="G189" s="96"/>
      <c r="H189" s="96"/>
      <c r="I189" s="96"/>
      <c r="J189" s="96"/>
      <c r="K189" s="196" t="str">
        <f aca="false">IF(I189="","",I189-J189)</f>
        <v/>
      </c>
      <c r="L189" s="96"/>
      <c r="M189" s="96" t="s">
        <v>483</v>
      </c>
      <c r="N189" s="96"/>
      <c r="O189" s="245" t="str">
        <f aca="false">IF(I189="","",IF(K189&lt;=0,"✅ مسدد بالكامل",IF(J189=0,"🔴 لم يسدد","⚠️ سداد جزئي")))</f>
        <v/>
      </c>
      <c r="P189" s="0" t="str">
        <f aca="false">IF($B$2="","",ISNUMBER(SEARCH($B$2,E189&amp;" "&amp;G189&amp;" "&amp;H189&amp;" "&amp;O189)))</f>
        <v/>
      </c>
    </row>
    <row r="190" customFormat="false" ht="15" hidden="false" customHeight="true" outlineLevel="0" collapsed="false">
      <c r="A190" s="216"/>
      <c r="B190" s="216"/>
      <c r="C190" s="216"/>
      <c r="D190" s="216" t="n">
        <v>186</v>
      </c>
      <c r="E190" s="216"/>
      <c r="F190" s="216"/>
      <c r="G190" s="216"/>
      <c r="H190" s="216"/>
      <c r="I190" s="216"/>
      <c r="J190" s="216"/>
      <c r="K190" s="246" t="str">
        <f aca="false">IF(I190="","",I190-J190)</f>
        <v/>
      </c>
      <c r="L190" s="216"/>
      <c r="M190" s="216" t="s">
        <v>483</v>
      </c>
      <c r="N190" s="216"/>
      <c r="O190" s="219" t="str">
        <f aca="false">IF(I190="","",IF(K190&lt;=0,"✅ مسدد بالكامل",IF(J190=0,"🔴 لم يسدد","⚠️ سداد جزئي")))</f>
        <v/>
      </c>
      <c r="P190" s="0" t="str">
        <f aca="false">IF($B$2="","",ISNUMBER(SEARCH($B$2,E190&amp;" "&amp;G190&amp;" "&amp;H190&amp;" "&amp;O190)))</f>
        <v/>
      </c>
    </row>
    <row r="191" customFormat="false" ht="15" hidden="false" customHeight="true" outlineLevel="0" collapsed="false">
      <c r="A191" s="96"/>
      <c r="B191" s="96"/>
      <c r="C191" s="96"/>
      <c r="D191" s="96" t="n">
        <v>187</v>
      </c>
      <c r="E191" s="96"/>
      <c r="F191" s="96"/>
      <c r="G191" s="96"/>
      <c r="H191" s="96"/>
      <c r="I191" s="96"/>
      <c r="J191" s="96"/>
      <c r="K191" s="196" t="str">
        <f aca="false">IF(I191="","",I191-J191)</f>
        <v/>
      </c>
      <c r="L191" s="96"/>
      <c r="M191" s="96" t="s">
        <v>483</v>
      </c>
      <c r="N191" s="96"/>
      <c r="O191" s="245" t="str">
        <f aca="false">IF(I191="","",IF(K191&lt;=0,"✅ مسدد بالكامل",IF(J191=0,"🔴 لم يسدد","⚠️ سداد جزئي")))</f>
        <v/>
      </c>
      <c r="P191" s="0" t="str">
        <f aca="false">IF($B$2="","",ISNUMBER(SEARCH($B$2,E191&amp;" "&amp;G191&amp;" "&amp;H191&amp;" "&amp;O191)))</f>
        <v/>
      </c>
    </row>
    <row r="192" customFormat="false" ht="15" hidden="false" customHeight="true" outlineLevel="0" collapsed="false">
      <c r="A192" s="216"/>
      <c r="B192" s="216"/>
      <c r="C192" s="216"/>
      <c r="D192" s="216" t="n">
        <v>188</v>
      </c>
      <c r="E192" s="216"/>
      <c r="F192" s="216"/>
      <c r="G192" s="216"/>
      <c r="H192" s="216"/>
      <c r="I192" s="216"/>
      <c r="J192" s="216"/>
      <c r="K192" s="246" t="str">
        <f aca="false">IF(I192="","",I192-J192)</f>
        <v/>
      </c>
      <c r="L192" s="216"/>
      <c r="M192" s="216" t="s">
        <v>483</v>
      </c>
      <c r="N192" s="216"/>
      <c r="O192" s="219" t="str">
        <f aca="false">IF(I192="","",IF(K192&lt;=0,"✅ مسدد بالكامل",IF(J192=0,"🔴 لم يسدد","⚠️ سداد جزئي")))</f>
        <v/>
      </c>
      <c r="P192" s="0" t="str">
        <f aca="false">IF($B$2="","",ISNUMBER(SEARCH($B$2,E192&amp;" "&amp;G192&amp;" "&amp;H192&amp;" "&amp;O192)))</f>
        <v/>
      </c>
    </row>
    <row r="193" customFormat="false" ht="15" hidden="false" customHeight="true" outlineLevel="0" collapsed="false">
      <c r="A193" s="96"/>
      <c r="B193" s="96"/>
      <c r="C193" s="96"/>
      <c r="D193" s="96" t="n">
        <v>189</v>
      </c>
      <c r="E193" s="96"/>
      <c r="F193" s="96"/>
      <c r="G193" s="96"/>
      <c r="H193" s="96"/>
      <c r="I193" s="96"/>
      <c r="J193" s="96"/>
      <c r="K193" s="196" t="str">
        <f aca="false">IF(I193="","",I193-J193)</f>
        <v/>
      </c>
      <c r="L193" s="96"/>
      <c r="M193" s="96" t="s">
        <v>483</v>
      </c>
      <c r="N193" s="96"/>
      <c r="O193" s="245" t="str">
        <f aca="false">IF(I193="","",IF(K193&lt;=0,"✅ مسدد بالكامل",IF(J193=0,"🔴 لم يسدد","⚠️ سداد جزئي")))</f>
        <v/>
      </c>
      <c r="P193" s="0" t="str">
        <f aca="false">IF($B$2="","",ISNUMBER(SEARCH($B$2,E193&amp;" "&amp;G193&amp;" "&amp;H193&amp;" "&amp;O193)))</f>
        <v/>
      </c>
    </row>
    <row r="194" customFormat="false" ht="15" hidden="false" customHeight="true" outlineLevel="0" collapsed="false">
      <c r="A194" s="216"/>
      <c r="B194" s="216"/>
      <c r="C194" s="216"/>
      <c r="D194" s="216" t="n">
        <v>190</v>
      </c>
      <c r="E194" s="216"/>
      <c r="F194" s="216"/>
      <c r="G194" s="216"/>
      <c r="H194" s="216"/>
      <c r="I194" s="216"/>
      <c r="J194" s="216"/>
      <c r="K194" s="246" t="str">
        <f aca="false">IF(I194="","",I194-J194)</f>
        <v/>
      </c>
      <c r="L194" s="216"/>
      <c r="M194" s="216" t="s">
        <v>483</v>
      </c>
      <c r="N194" s="216"/>
      <c r="O194" s="219" t="str">
        <f aca="false">IF(I194="","",IF(K194&lt;=0,"✅ مسدد بالكامل",IF(J194=0,"🔴 لم يسدد","⚠️ سداد جزئي")))</f>
        <v/>
      </c>
      <c r="P194" s="0" t="str">
        <f aca="false">IF($B$2="","",ISNUMBER(SEARCH($B$2,E194&amp;" "&amp;G194&amp;" "&amp;H194&amp;" "&amp;O194)))</f>
        <v/>
      </c>
    </row>
    <row r="195" customFormat="false" ht="15" hidden="false" customHeight="true" outlineLevel="0" collapsed="false">
      <c r="A195" s="96"/>
      <c r="B195" s="96"/>
      <c r="C195" s="96"/>
      <c r="D195" s="96" t="n">
        <v>191</v>
      </c>
      <c r="E195" s="96"/>
      <c r="F195" s="96"/>
      <c r="G195" s="96"/>
      <c r="H195" s="96"/>
      <c r="I195" s="96"/>
      <c r="J195" s="96"/>
      <c r="K195" s="196" t="str">
        <f aca="false">IF(I195="","",I195-J195)</f>
        <v/>
      </c>
      <c r="L195" s="96"/>
      <c r="M195" s="96" t="s">
        <v>483</v>
      </c>
      <c r="N195" s="96"/>
      <c r="O195" s="245" t="str">
        <f aca="false">IF(I195="","",IF(K195&lt;=0,"✅ مسدد بالكامل",IF(J195=0,"🔴 لم يسدد","⚠️ سداد جزئي")))</f>
        <v/>
      </c>
      <c r="P195" s="0" t="str">
        <f aca="false">IF($B$2="","",ISNUMBER(SEARCH($B$2,E195&amp;" "&amp;G195&amp;" "&amp;H195&amp;" "&amp;O195)))</f>
        <v/>
      </c>
    </row>
    <row r="196" customFormat="false" ht="15" hidden="false" customHeight="true" outlineLevel="0" collapsed="false">
      <c r="A196" s="216"/>
      <c r="B196" s="216"/>
      <c r="C196" s="216"/>
      <c r="D196" s="216" t="n">
        <v>192</v>
      </c>
      <c r="E196" s="216"/>
      <c r="F196" s="216"/>
      <c r="G196" s="216"/>
      <c r="H196" s="216"/>
      <c r="I196" s="216"/>
      <c r="J196" s="216"/>
      <c r="K196" s="246" t="str">
        <f aca="false">IF(I196="","",I196-J196)</f>
        <v/>
      </c>
      <c r="L196" s="216"/>
      <c r="M196" s="216" t="s">
        <v>483</v>
      </c>
      <c r="N196" s="216"/>
      <c r="O196" s="219" t="str">
        <f aca="false">IF(I196="","",IF(K196&lt;=0,"✅ مسدد بالكامل",IF(J196=0,"🔴 لم يسدد","⚠️ سداد جزئي")))</f>
        <v/>
      </c>
      <c r="P196" s="0" t="str">
        <f aca="false">IF($B$2="","",ISNUMBER(SEARCH($B$2,E196&amp;" "&amp;G196&amp;" "&amp;H196&amp;" "&amp;O196)))</f>
        <v/>
      </c>
    </row>
    <row r="197" customFormat="false" ht="15" hidden="false" customHeight="true" outlineLevel="0" collapsed="false">
      <c r="A197" s="96"/>
      <c r="B197" s="96"/>
      <c r="C197" s="96"/>
      <c r="D197" s="96" t="n">
        <v>193</v>
      </c>
      <c r="E197" s="96"/>
      <c r="F197" s="96"/>
      <c r="G197" s="96"/>
      <c r="H197" s="96"/>
      <c r="I197" s="96"/>
      <c r="J197" s="96"/>
      <c r="K197" s="196" t="str">
        <f aca="false">IF(I197="","",I197-J197)</f>
        <v/>
      </c>
      <c r="L197" s="96"/>
      <c r="M197" s="96" t="s">
        <v>483</v>
      </c>
      <c r="N197" s="96"/>
      <c r="O197" s="245" t="str">
        <f aca="false">IF(I197="","",IF(K197&lt;=0,"✅ مسدد بالكامل",IF(J197=0,"🔴 لم يسدد","⚠️ سداد جزئي")))</f>
        <v/>
      </c>
      <c r="P197" s="0" t="str">
        <f aca="false">IF($B$2="","",ISNUMBER(SEARCH($B$2,E197&amp;" "&amp;G197&amp;" "&amp;H197&amp;" "&amp;O197)))</f>
        <v/>
      </c>
    </row>
    <row r="198" customFormat="false" ht="15" hidden="false" customHeight="true" outlineLevel="0" collapsed="false">
      <c r="A198" s="216"/>
      <c r="B198" s="216"/>
      <c r="C198" s="216"/>
      <c r="D198" s="216" t="n">
        <v>194</v>
      </c>
      <c r="E198" s="216"/>
      <c r="F198" s="216"/>
      <c r="G198" s="216"/>
      <c r="H198" s="216"/>
      <c r="I198" s="216"/>
      <c r="J198" s="216"/>
      <c r="K198" s="246" t="str">
        <f aca="false">IF(I198="","",I198-J198)</f>
        <v/>
      </c>
      <c r="L198" s="216"/>
      <c r="M198" s="216" t="s">
        <v>483</v>
      </c>
      <c r="N198" s="216"/>
      <c r="O198" s="219" t="str">
        <f aca="false">IF(I198="","",IF(K198&lt;=0,"✅ مسدد بالكامل",IF(J198=0,"🔴 لم يسدد","⚠️ سداد جزئي")))</f>
        <v/>
      </c>
      <c r="P198" s="0" t="str">
        <f aca="false">IF($B$2="","",ISNUMBER(SEARCH($B$2,E198&amp;" "&amp;G198&amp;" "&amp;H198&amp;" "&amp;O198)))</f>
        <v/>
      </c>
    </row>
    <row r="199" customFormat="false" ht="15" hidden="false" customHeight="true" outlineLevel="0" collapsed="false">
      <c r="A199" s="96"/>
      <c r="B199" s="96"/>
      <c r="C199" s="96"/>
      <c r="D199" s="96" t="n">
        <v>195</v>
      </c>
      <c r="E199" s="96"/>
      <c r="F199" s="96"/>
      <c r="G199" s="96"/>
      <c r="H199" s="96"/>
      <c r="I199" s="96"/>
      <c r="J199" s="96"/>
      <c r="K199" s="196" t="str">
        <f aca="false">IF(I199="","",I199-J199)</f>
        <v/>
      </c>
      <c r="L199" s="96"/>
      <c r="M199" s="96" t="s">
        <v>483</v>
      </c>
      <c r="N199" s="96"/>
      <c r="O199" s="245" t="str">
        <f aca="false">IF(I199="","",IF(K199&lt;=0,"✅ مسدد بالكامل",IF(J199=0,"🔴 لم يسدد","⚠️ سداد جزئي")))</f>
        <v/>
      </c>
      <c r="P199" s="0" t="str">
        <f aca="false">IF($B$2="","",ISNUMBER(SEARCH($B$2,E199&amp;" "&amp;G199&amp;" "&amp;H199&amp;" "&amp;O199)))</f>
        <v/>
      </c>
    </row>
    <row r="200" customFormat="false" ht="15" hidden="false" customHeight="true" outlineLevel="0" collapsed="false">
      <c r="A200" s="216"/>
      <c r="B200" s="216"/>
      <c r="C200" s="216"/>
      <c r="D200" s="216" t="n">
        <v>196</v>
      </c>
      <c r="E200" s="216"/>
      <c r="F200" s="216"/>
      <c r="G200" s="216"/>
      <c r="H200" s="216"/>
      <c r="I200" s="216"/>
      <c r="J200" s="216"/>
      <c r="K200" s="246" t="str">
        <f aca="false">IF(I200="","",I200-J200)</f>
        <v/>
      </c>
      <c r="L200" s="216"/>
      <c r="M200" s="216" t="s">
        <v>483</v>
      </c>
      <c r="N200" s="216"/>
      <c r="O200" s="219" t="str">
        <f aca="false">IF(I200="","",IF(K200&lt;=0,"✅ مسدد بالكامل",IF(J200=0,"🔴 لم يسدد","⚠️ سداد جزئي")))</f>
        <v/>
      </c>
      <c r="P200" s="0" t="str">
        <f aca="false">IF($B$2="","",ISNUMBER(SEARCH($B$2,E200&amp;" "&amp;G200&amp;" "&amp;H200&amp;" "&amp;O200)))</f>
        <v/>
      </c>
    </row>
    <row r="201" customFormat="false" ht="15" hidden="false" customHeight="true" outlineLevel="0" collapsed="false">
      <c r="A201" s="96"/>
      <c r="B201" s="96"/>
      <c r="C201" s="96"/>
      <c r="D201" s="96" t="n">
        <v>197</v>
      </c>
      <c r="E201" s="96"/>
      <c r="F201" s="96"/>
      <c r="G201" s="96"/>
      <c r="H201" s="96"/>
      <c r="I201" s="96"/>
      <c r="J201" s="96"/>
      <c r="K201" s="196" t="str">
        <f aca="false">IF(I201="","",I201-J201)</f>
        <v/>
      </c>
      <c r="L201" s="96"/>
      <c r="M201" s="96" t="s">
        <v>483</v>
      </c>
      <c r="N201" s="96"/>
      <c r="O201" s="245" t="str">
        <f aca="false">IF(I201="","",IF(K201&lt;=0,"✅ مسدد بالكامل",IF(J201=0,"🔴 لم يسدد","⚠️ سداد جزئي")))</f>
        <v/>
      </c>
      <c r="P201" s="0" t="str">
        <f aca="false">IF($B$2="","",ISNUMBER(SEARCH($B$2,E201&amp;" "&amp;G201&amp;" "&amp;H201&amp;" "&amp;O201)))</f>
        <v/>
      </c>
    </row>
    <row r="202" customFormat="false" ht="15" hidden="false" customHeight="true" outlineLevel="0" collapsed="false">
      <c r="A202" s="216"/>
      <c r="B202" s="216"/>
      <c r="C202" s="216"/>
      <c r="D202" s="216" t="n">
        <v>198</v>
      </c>
      <c r="E202" s="216"/>
      <c r="F202" s="216"/>
      <c r="G202" s="216"/>
      <c r="H202" s="216"/>
      <c r="I202" s="216"/>
      <c r="J202" s="216"/>
      <c r="K202" s="246" t="str">
        <f aca="false">IF(I202="","",I202-J202)</f>
        <v/>
      </c>
      <c r="L202" s="216"/>
      <c r="M202" s="216" t="s">
        <v>483</v>
      </c>
      <c r="N202" s="216"/>
      <c r="O202" s="219" t="str">
        <f aca="false">IF(I202="","",IF(K202&lt;=0,"✅ مسدد بالكامل",IF(J202=0,"🔴 لم يسدد","⚠️ سداد جزئي")))</f>
        <v/>
      </c>
      <c r="P202" s="0" t="str">
        <f aca="false">IF($B$2="","",ISNUMBER(SEARCH($B$2,E202&amp;" "&amp;G202&amp;" "&amp;H202&amp;" "&amp;O202)))</f>
        <v/>
      </c>
    </row>
    <row r="203" customFormat="false" ht="15" hidden="false" customHeight="true" outlineLevel="0" collapsed="false">
      <c r="A203" s="96"/>
      <c r="B203" s="96"/>
      <c r="C203" s="96"/>
      <c r="D203" s="96" t="n">
        <v>199</v>
      </c>
      <c r="E203" s="96"/>
      <c r="F203" s="96"/>
      <c r="G203" s="96"/>
      <c r="H203" s="96"/>
      <c r="I203" s="96"/>
      <c r="J203" s="96"/>
      <c r="K203" s="196" t="str">
        <f aca="false">IF(I203="","",I203-J203)</f>
        <v/>
      </c>
      <c r="L203" s="96"/>
      <c r="M203" s="96" t="s">
        <v>483</v>
      </c>
      <c r="N203" s="96"/>
      <c r="O203" s="245" t="str">
        <f aca="false">IF(I203="","",IF(K203&lt;=0,"✅ مسدد بالكامل",IF(J203=0,"🔴 لم يسدد","⚠️ سداد جزئي")))</f>
        <v/>
      </c>
      <c r="P203" s="0" t="str">
        <f aca="false">IF($B$2="","",ISNUMBER(SEARCH($B$2,E203&amp;" "&amp;G203&amp;" "&amp;H203&amp;" "&amp;O203)))</f>
        <v/>
      </c>
    </row>
    <row r="204" customFormat="false" ht="15" hidden="false" customHeight="true" outlineLevel="0" collapsed="false">
      <c r="A204" s="216"/>
      <c r="D204" s="216" t="n">
        <v>200</v>
      </c>
      <c r="E204" s="216"/>
      <c r="F204" s="216"/>
      <c r="G204" s="216"/>
      <c r="H204" s="216"/>
      <c r="I204" s="216"/>
      <c r="J204" s="216"/>
      <c r="K204" s="246" t="str">
        <f aca="false">IF(I204="","",I204-J204)</f>
        <v/>
      </c>
      <c r="L204" s="216"/>
      <c r="M204" s="216" t="s">
        <v>483</v>
      </c>
      <c r="N204" s="216"/>
      <c r="O204" s="219" t="str">
        <f aca="false">IF(I204="","",IF(K204&lt;=0,"✅ مسدد بالكامل",IF(J204=0,"🔴 لم يسدد","⚠️ سداد جزئي")))</f>
        <v/>
      </c>
      <c r="P204" s="0" t="str">
        <f aca="false">IF($B$2="","",ISNUMBER(SEARCH($B$2,E204&amp;" "&amp;G204&amp;" "&amp;H204&amp;" "&amp;O204)))</f>
        <v/>
      </c>
    </row>
    <row r="205" customFormat="false" ht="23.25" hidden="false" customHeight="true" outlineLevel="0" collapsed="false">
      <c r="A205" s="247"/>
      <c r="B205" s="248"/>
      <c r="C205" s="248"/>
      <c r="D205" s="247" t="s">
        <v>157</v>
      </c>
      <c r="E205" s="248"/>
      <c r="F205" s="248"/>
      <c r="G205" s="248"/>
      <c r="H205" s="249"/>
      <c r="I205" s="250" t="n">
        <f aca="false">SUMIF(I4:I203,"&lt;&gt;"&amp;"")</f>
        <v>0</v>
      </c>
      <c r="J205" s="250" t="n">
        <f aca="false">SUMIF(J4:J203,"&lt;&gt;"&amp;"")</f>
        <v>0</v>
      </c>
      <c r="K205" s="250" t="n">
        <f aca="false">SUMIF(K5:K204,"&lt;&gt;"&amp;"")</f>
        <v>0</v>
      </c>
      <c r="L205" s="247"/>
      <c r="M205" s="247"/>
      <c r="N205" s="247"/>
      <c r="O205" s="247"/>
      <c r="P205" s="0" t="str">
        <f aca="false">IF($B$2="","",ISNUMBER(SEARCH($B$2,E205&amp;" "&amp;G205&amp;" "&amp;H205&amp;" "&amp;O205)))</f>
        <v/>
      </c>
    </row>
  </sheetData>
  <mergeCells count="2">
    <mergeCell ref="D1:O1"/>
    <mergeCell ref="D204:H204"/>
  </mergeCells>
  <conditionalFormatting sqref="A5:L205">
    <cfRule type="expression" priority="2" aboveAverage="0" equalAverage="0" bottom="0" percent="0" rank="0" text="" dxfId="0">
      <formula>$M5=1</formula>
    </cfRule>
  </conditionalFormatting>
  <dataValidations count="2">
    <dataValidation allowBlank="true" errorStyle="stop" operator="between" showDropDown="false" showErrorMessage="true" showInputMessage="false" sqref="M5:M203" type="list">
      <formula1>"كاش,تحويل بنكي,شيك,آجل,بنك"</formula1>
      <formula2>0</formula2>
    </dataValidation>
    <dataValidation allowBlank="true" errorStyle="stop" operator="between" showDropDown="false" showErrorMessage="true" showInputMessage="false" sqref="O5:O203" type="list">
      <formula1>"مسدد,جزئي,لم يسدد"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472C4"/>
    <pageSetUpPr fitToPage="false"/>
  </sheetPr>
  <dimension ref="D1:K28"/>
  <sheetViews>
    <sheetView showFormulas="false" showGridLines="true" showRowColHeaders="true" showZeros="true" rightToLeft="true" tabSelected="false" showOutlineSymbols="true" defaultGridColor="true" view="normal" topLeftCell="A18" colorId="64" zoomScale="100" zoomScaleNormal="100" zoomScalePageLayoutView="100" workbookViewId="0">
      <selection pane="topLeft" activeCell="G14" activeCellId="0" sqref="G14"/>
    </sheetView>
  </sheetViews>
  <sheetFormatPr defaultColWidth="8.66796875" defaultRowHeight="15" zeroHeight="false" outlineLevelRow="0" outlineLevelCol="0"/>
  <cols>
    <col collapsed="false" customWidth="true" hidden="false" outlineLevel="0" max="4" min="4" style="0" width="6"/>
    <col collapsed="false" customWidth="true" hidden="false" outlineLevel="0" max="5" min="5" style="0" width="20"/>
    <col collapsed="false" customWidth="true" hidden="false" outlineLevel="0" max="6" min="6" style="0" width="16"/>
    <col collapsed="false" customWidth="true" hidden="false" outlineLevel="0" max="7" min="7" style="0" width="24"/>
    <col collapsed="false" customWidth="true" hidden="false" outlineLevel="0" max="8" min="8" style="0" width="14"/>
  </cols>
  <sheetData>
    <row r="1" customFormat="false" ht="36" hidden="false" customHeight="true" outlineLevel="0" collapsed="false">
      <c r="D1" s="13" t="s">
        <v>38</v>
      </c>
      <c r="E1" s="13"/>
      <c r="F1" s="13"/>
      <c r="G1" s="13"/>
      <c r="H1" s="13"/>
      <c r="I1" s="13"/>
      <c r="J1" s="13"/>
      <c r="K1" s="13"/>
    </row>
    <row r="2" customFormat="false" ht="30" hidden="false" customHeight="true" outlineLevel="0" collapsed="false">
      <c r="D2" s="14" t="s">
        <v>39</v>
      </c>
      <c r="E2" s="14"/>
      <c r="F2" s="14"/>
      <c r="G2" s="14"/>
      <c r="H2" s="14"/>
      <c r="I2" s="14"/>
      <c r="J2" s="14"/>
      <c r="K2" s="14"/>
    </row>
    <row r="3" customFormat="false" ht="7.5" hidden="false" customHeight="true" outlineLevel="0" collapsed="false"/>
    <row r="4" customFormat="false" ht="30" hidden="false" customHeight="true" outlineLevel="0" collapsed="false">
      <c r="D4" s="15" t="s">
        <v>40</v>
      </c>
      <c r="E4" s="15" t="s">
        <v>41</v>
      </c>
      <c r="F4" s="15" t="s">
        <v>42</v>
      </c>
      <c r="G4" s="15" t="s">
        <v>43</v>
      </c>
      <c r="H4" s="16" t="s">
        <v>44</v>
      </c>
    </row>
    <row r="5" customFormat="false" ht="27.75" hidden="false" customHeight="true" outlineLevel="0" collapsed="false">
      <c r="D5" s="17" t="n">
        <v>1</v>
      </c>
      <c r="E5" s="18" t="s">
        <v>45</v>
      </c>
      <c r="F5" s="15" t="str">
        <f aca="false">E5</f>
        <v>كحلي</v>
      </c>
      <c r="G5" s="19"/>
      <c r="H5" s="20" t="n">
        <v>50</v>
      </c>
    </row>
    <row r="6" customFormat="false" ht="27.75" hidden="false" customHeight="true" outlineLevel="0" collapsed="false">
      <c r="D6" s="21" t="n">
        <v>2</v>
      </c>
      <c r="E6" s="22" t="s">
        <v>46</v>
      </c>
      <c r="F6" s="23" t="str">
        <f aca="false">E6</f>
        <v>تركوازي</v>
      </c>
      <c r="G6" s="24"/>
      <c r="H6" s="20" t="n">
        <v>50</v>
      </c>
    </row>
    <row r="7" customFormat="false" ht="27.75" hidden="false" customHeight="true" outlineLevel="0" collapsed="false">
      <c r="D7" s="17" t="n">
        <v>3</v>
      </c>
      <c r="E7" s="25" t="s">
        <v>47</v>
      </c>
      <c r="F7" s="26" t="str">
        <f aca="false">E7</f>
        <v>لبن</v>
      </c>
      <c r="G7" s="19"/>
      <c r="H7" s="20" t="n">
        <v>50</v>
      </c>
    </row>
    <row r="8" customFormat="false" ht="27.75" hidden="false" customHeight="true" outlineLevel="0" collapsed="false">
      <c r="D8" s="21" t="n">
        <v>4</v>
      </c>
      <c r="E8" s="27" t="s">
        <v>48</v>
      </c>
      <c r="F8" s="28" t="str">
        <f aca="false">E8</f>
        <v>أسود</v>
      </c>
      <c r="G8" s="24"/>
      <c r="H8" s="20" t="n">
        <v>50</v>
      </c>
    </row>
    <row r="9" customFormat="false" ht="27.75" hidden="false" customHeight="true" outlineLevel="0" collapsed="false">
      <c r="D9" s="17" t="n">
        <v>5</v>
      </c>
      <c r="E9" s="29" t="s">
        <v>49</v>
      </c>
      <c r="F9" s="30" t="str">
        <f aca="false">E9</f>
        <v>أبيض</v>
      </c>
      <c r="G9" s="19"/>
      <c r="H9" s="20" t="n">
        <v>50</v>
      </c>
    </row>
    <row r="10" customFormat="false" ht="27.75" hidden="false" customHeight="true" outlineLevel="0" collapsed="false">
      <c r="D10" s="21" t="n">
        <v>6</v>
      </c>
      <c r="E10" s="31" t="s">
        <v>50</v>
      </c>
      <c r="F10" s="32" t="str">
        <f aca="false">E10</f>
        <v>بن روز</v>
      </c>
      <c r="G10" s="24"/>
      <c r="H10" s="20" t="n">
        <v>50</v>
      </c>
    </row>
    <row r="11" customFormat="false" ht="27.75" hidden="false" customHeight="true" outlineLevel="0" collapsed="false">
      <c r="D11" s="17" t="n">
        <v>7</v>
      </c>
      <c r="E11" s="33" t="s">
        <v>51</v>
      </c>
      <c r="F11" s="34" t="str">
        <f aca="false">E11</f>
        <v>كشميري</v>
      </c>
      <c r="G11" s="19"/>
      <c r="H11" s="20" t="n">
        <v>50</v>
      </c>
    </row>
    <row r="12" customFormat="false" ht="27.75" hidden="false" customHeight="true" outlineLevel="0" collapsed="false">
      <c r="D12" s="21" t="n">
        <v>8</v>
      </c>
      <c r="E12" s="35" t="s">
        <v>52</v>
      </c>
      <c r="F12" s="36" t="str">
        <f aca="false">E12</f>
        <v>موف </v>
      </c>
      <c r="G12" s="24"/>
      <c r="H12" s="20" t="n">
        <v>50</v>
      </c>
    </row>
    <row r="13" customFormat="false" ht="27.75" hidden="false" customHeight="true" outlineLevel="0" collapsed="false">
      <c r="D13" s="17" t="n">
        <v>9</v>
      </c>
      <c r="E13" s="37" t="s">
        <v>53</v>
      </c>
      <c r="F13" s="38" t="str">
        <f aca="false">E13</f>
        <v>زهري</v>
      </c>
      <c r="G13" s="19"/>
      <c r="H13" s="20" t="n">
        <v>50</v>
      </c>
    </row>
    <row r="14" customFormat="false" ht="27.75" hidden="false" customHeight="true" outlineLevel="0" collapsed="false">
      <c r="D14" s="21" t="n">
        <v>10</v>
      </c>
      <c r="E14" s="39" t="s">
        <v>54</v>
      </c>
      <c r="F14" s="40" t="str">
        <f aca="false">E14</f>
        <v>جنزاري</v>
      </c>
      <c r="G14" s="24"/>
      <c r="H14" s="20" t="n">
        <v>50</v>
      </c>
    </row>
    <row r="15" customFormat="false" ht="27.75" hidden="false" customHeight="true" outlineLevel="0" collapsed="false">
      <c r="D15" s="17" t="n">
        <v>11</v>
      </c>
      <c r="E15" s="41" t="s">
        <v>55</v>
      </c>
      <c r="F15" s="42" t="str">
        <f aca="false">E15</f>
        <v>زيتي </v>
      </c>
      <c r="G15" s="19"/>
      <c r="H15" s="20" t="n">
        <v>50</v>
      </c>
    </row>
    <row r="16" customFormat="false" ht="27.75" hidden="false" customHeight="true" outlineLevel="0" collapsed="false">
      <c r="D16" s="21" t="n">
        <v>12</v>
      </c>
      <c r="E16" s="43" t="s">
        <v>56</v>
      </c>
      <c r="F16" s="44" t="str">
        <f aca="false">E16</f>
        <v>بترولي</v>
      </c>
      <c r="G16" s="24"/>
      <c r="H16" s="20" t="n">
        <v>50</v>
      </c>
    </row>
    <row r="17" customFormat="false" ht="27.75" hidden="false" customHeight="true" outlineLevel="0" collapsed="false">
      <c r="D17" s="17" t="n">
        <v>13</v>
      </c>
      <c r="E17" s="45" t="s">
        <v>57</v>
      </c>
      <c r="F17" s="46" t="str">
        <f aca="false">E17</f>
        <v>نبيتي</v>
      </c>
      <c r="G17" s="19"/>
      <c r="H17" s="20" t="n">
        <v>50</v>
      </c>
    </row>
    <row r="18" customFormat="false" ht="27.75" hidden="false" customHeight="true" outlineLevel="0" collapsed="false">
      <c r="D18" s="21" t="n">
        <v>14</v>
      </c>
      <c r="E18" s="47" t="s">
        <v>58</v>
      </c>
      <c r="F18" s="48" t="str">
        <f aca="false">E18</f>
        <v>منت جرين</v>
      </c>
      <c r="G18" s="24"/>
      <c r="H18" s="20" t="n">
        <v>50</v>
      </c>
    </row>
    <row r="19" customFormat="false" ht="27.75" hidden="false" customHeight="true" outlineLevel="0" collapsed="false">
      <c r="D19" s="17" t="n">
        <v>15</v>
      </c>
      <c r="E19" s="49" t="s">
        <v>59</v>
      </c>
      <c r="F19" s="50" t="str">
        <f aca="false">E19</f>
        <v>بنك</v>
      </c>
      <c r="G19" s="19"/>
      <c r="H19" s="20" t="n">
        <v>50</v>
      </c>
    </row>
    <row r="20" customFormat="false" ht="27.75" hidden="false" customHeight="true" outlineLevel="0" collapsed="false">
      <c r="D20" s="21" t="n">
        <v>16</v>
      </c>
      <c r="E20" s="51" t="s">
        <v>60</v>
      </c>
      <c r="F20" s="52" t="str">
        <f aca="false">E20</f>
        <v>روز</v>
      </c>
      <c r="G20" s="24"/>
      <c r="H20" s="20" t="n">
        <v>50</v>
      </c>
    </row>
    <row r="21" customFormat="false" ht="27.75" hidden="false" customHeight="true" outlineLevel="0" collapsed="false">
      <c r="D21" s="17" t="n">
        <v>17</v>
      </c>
      <c r="E21" s="53" t="s">
        <v>61</v>
      </c>
      <c r="F21" s="54" t="str">
        <f aca="false">E21</f>
        <v>موف فاتح</v>
      </c>
      <c r="G21" s="19"/>
      <c r="H21" s="20" t="n">
        <v>50</v>
      </c>
    </row>
    <row r="22" customFormat="false" ht="27.75" hidden="false" customHeight="true" outlineLevel="0" collapsed="false">
      <c r="D22" s="17" t="n">
        <v>18</v>
      </c>
      <c r="E22" s="55" t="s">
        <v>62</v>
      </c>
      <c r="F22" s="56" t="str">
        <f aca="false">E22</f>
        <v>رصاصي</v>
      </c>
      <c r="G22" s="57"/>
      <c r="H22" s="20" t="n">
        <v>50</v>
      </c>
    </row>
    <row r="23" customFormat="false" ht="27.75" hidden="false" customHeight="true" outlineLevel="0" collapsed="false">
      <c r="D23" s="17" t="n">
        <v>19</v>
      </c>
      <c r="E23" s="58" t="s">
        <v>63</v>
      </c>
      <c r="F23" s="59" t="str">
        <f aca="false">E23</f>
        <v>احمر</v>
      </c>
      <c r="G23" s="57"/>
      <c r="H23" s="20" t="n">
        <v>50</v>
      </c>
    </row>
    <row r="24" customFormat="false" ht="27.75" hidden="false" customHeight="true" outlineLevel="0" collapsed="false">
      <c r="D24" s="17" t="n">
        <v>20</v>
      </c>
      <c r="E24" s="60" t="s">
        <v>64</v>
      </c>
      <c r="F24" s="61" t="str">
        <f aca="false">E24</f>
        <v>فيروزي</v>
      </c>
      <c r="G24" s="57"/>
      <c r="H24" s="20" t="n">
        <v>50</v>
      </c>
    </row>
    <row r="25" customFormat="false" ht="15.75" hidden="false" customHeight="true" outlineLevel="0" collapsed="false">
      <c r="E25" s="60" t="s">
        <v>56</v>
      </c>
      <c r="F25" s="61" t="str">
        <f aca="false">E25</f>
        <v>بترولي</v>
      </c>
      <c r="H25" s="20" t="n">
        <v>50</v>
      </c>
    </row>
    <row r="26" customFormat="false" ht="15.75" hidden="false" customHeight="true" outlineLevel="0" collapsed="false">
      <c r="H26" s="20" t="n">
        <v>50</v>
      </c>
    </row>
    <row r="27" customFormat="false" ht="15.75" hidden="false" customHeight="true" outlineLevel="0" collapsed="false">
      <c r="H27" s="20" t="n">
        <v>50</v>
      </c>
    </row>
    <row r="28" customFormat="false" ht="15.75" hidden="false" customHeight="true" outlineLevel="0" collapsed="false">
      <c r="H28" s="20" t="n">
        <v>50</v>
      </c>
    </row>
  </sheetData>
  <mergeCells count="2">
    <mergeCell ref="D1:K1"/>
    <mergeCell ref="D2:K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6796875" defaultRowHeight="15" zeroHeight="false" outlineLevelRow="0" outlineLevelCol="0"/>
  <sheetData>
    <row r="1" customFormat="false" ht="15" hidden="false" customHeight="true" outlineLevel="0" collapsed="false">
      <c r="A1" s="62"/>
      <c r="B1" s="62"/>
      <c r="C1" s="62"/>
      <c r="D1" s="62" t="str">
        <f aca="false">إعدادات!$E$5</f>
        <v>كحلي</v>
      </c>
      <c r="E1" s="62" t="str">
        <f aca="false">إعدادات!$E$6</f>
        <v>تركوازي</v>
      </c>
      <c r="F1" s="62" t="str">
        <f aca="false">إعدادات!$E$7</f>
        <v>لبن</v>
      </c>
      <c r="G1" s="62" t="str">
        <f aca="false">إعدادات!$E$8</f>
        <v>أسود</v>
      </c>
      <c r="H1" s="62" t="str">
        <f aca="false">إعدادات!$E$9</f>
        <v>أبيض</v>
      </c>
      <c r="I1" s="62" t="str">
        <f aca="false">إعدادات!$E$10</f>
        <v>بن روز</v>
      </c>
      <c r="J1" s="62" t="str">
        <f aca="false">إعدادات!$E$11</f>
        <v>كشميري</v>
      </c>
      <c r="K1" s="62" t="str">
        <f aca="false">إعدادات!$E$12</f>
        <v>موف </v>
      </c>
      <c r="L1" s="62" t="str">
        <f aca="false">إعدادات!$E$13</f>
        <v>زهري</v>
      </c>
      <c r="M1" s="62" t="str">
        <f aca="false">إعدادات!$E$14</f>
        <v>جنزاري</v>
      </c>
      <c r="N1" s="62" t="str">
        <f aca="false">إعدادات!$E$15</f>
        <v>زيتي </v>
      </c>
      <c r="O1" s="62" t="str">
        <f aca="false">إعدادات!$E$16</f>
        <v>بترولي</v>
      </c>
      <c r="P1" s="62" t="str">
        <f aca="false">إعدادات!$E$17</f>
        <v>نبيتي</v>
      </c>
      <c r="Q1" s="62" t="str">
        <f aca="false">إعدادات!$E$18</f>
        <v>منت جرين</v>
      </c>
      <c r="R1" s="62" t="str">
        <f aca="false">إعدادات!$E$19</f>
        <v>بنك</v>
      </c>
      <c r="S1" s="62" t="str">
        <f aca="false">إعدادات!$E$20</f>
        <v>روز</v>
      </c>
      <c r="T1" s="62" t="str">
        <f aca="false">إعدادات!$E$21</f>
        <v>موف فاتح</v>
      </c>
      <c r="U1" s="0" t="str">
        <f aca="false">إعدادات!$E$22</f>
        <v>رصاصي</v>
      </c>
      <c r="V1" s="0" t="str">
        <f aca="false">إعدادات!$E$23</f>
        <v>احمر</v>
      </c>
      <c r="W1" s="0" t="str">
        <f aca="false">إعدادات!$E$24</f>
        <v>فيروزي</v>
      </c>
    </row>
    <row r="2" customFormat="false" ht="15" hidden="false" customHeight="true" outlineLevel="0" collapsed="false">
      <c r="A2" s="62"/>
      <c r="B2" s="62"/>
      <c r="C2" s="62"/>
      <c r="D2" s="62" t="s">
        <v>65</v>
      </c>
      <c r="E2" s="62" t="s">
        <v>66</v>
      </c>
      <c r="F2" s="62" t="s">
        <v>67</v>
      </c>
      <c r="G2" s="62" t="s">
        <v>68</v>
      </c>
      <c r="H2" s="62" t="s">
        <v>69</v>
      </c>
      <c r="I2" s="62" t="s">
        <v>70</v>
      </c>
      <c r="J2" s="62" t="s">
        <v>71</v>
      </c>
      <c r="K2" s="63" t="s">
        <v>72</v>
      </c>
      <c r="L2" s="64" t="s">
        <v>73</v>
      </c>
      <c r="M2" s="64" t="s">
        <v>74</v>
      </c>
    </row>
    <row r="3" customFormat="false" ht="15" hidden="false" customHeight="true" outlineLevel="0" collapsed="false">
      <c r="D3" s="0" t="s">
        <v>75</v>
      </c>
      <c r="E3" s="0" t="s">
        <v>76</v>
      </c>
      <c r="F3" s="0" t="s">
        <v>77</v>
      </c>
      <c r="G3" s="0" t="s">
        <v>78</v>
      </c>
      <c r="H3" s="0" t="s">
        <v>79</v>
      </c>
      <c r="I3" s="0" t="s">
        <v>80</v>
      </c>
      <c r="J3" s="0" t="s">
        <v>81</v>
      </c>
      <c r="K3" s="0" t="s">
        <v>82</v>
      </c>
      <c r="L3" s="62" t="s">
        <v>83</v>
      </c>
      <c r="M3" s="62" t="s">
        <v>84</v>
      </c>
      <c r="N3" s="65" t="s">
        <v>85</v>
      </c>
      <c r="O3" s="65" t="s">
        <v>86</v>
      </c>
      <c r="P3" s="65" t="s">
        <v>87</v>
      </c>
    </row>
    <row r="4" customFormat="false" ht="15" hidden="false" customHeight="true" outlineLevel="0" collapsed="false">
      <c r="A4" s="62"/>
      <c r="B4" s="62"/>
      <c r="C4" s="62"/>
      <c r="D4" s="62" t="s">
        <v>88</v>
      </c>
      <c r="E4" s="62" t="s">
        <v>89</v>
      </c>
      <c r="F4" s="62" t="s">
        <v>90</v>
      </c>
      <c r="G4" s="62" t="s">
        <v>91</v>
      </c>
      <c r="H4" s="62" t="s">
        <v>92</v>
      </c>
      <c r="I4" s="62" t="s">
        <v>93</v>
      </c>
      <c r="J4" s="62" t="s">
        <v>94</v>
      </c>
      <c r="K4" s="62" t="s">
        <v>95</v>
      </c>
      <c r="L4" s="62" t="s">
        <v>96</v>
      </c>
      <c r="M4" s="62" t="s">
        <v>97</v>
      </c>
      <c r="N4" s="62" t="s">
        <v>98</v>
      </c>
      <c r="O4" s="62" t="s">
        <v>99</v>
      </c>
      <c r="P4" s="62" t="s">
        <v>100</v>
      </c>
    </row>
    <row r="5" customFormat="false" ht="15" hidden="false" customHeight="true" outlineLevel="0" collapsed="false">
      <c r="A5" s="62"/>
      <c r="B5" s="62"/>
      <c r="D5" s="62" t="s">
        <v>83</v>
      </c>
      <c r="E5" s="62" t="s">
        <v>84</v>
      </c>
      <c r="F5" s="65" t="s">
        <v>101</v>
      </c>
      <c r="G5" s="65" t="s">
        <v>102</v>
      </c>
      <c r="H5" s="65" t="s">
        <v>103</v>
      </c>
      <c r="I5" s="65" t="s">
        <v>104</v>
      </c>
      <c r="J5" s="65" t="s">
        <v>105</v>
      </c>
      <c r="K5" s="65" t="s">
        <v>106</v>
      </c>
      <c r="L5" s="65" t="s">
        <v>107</v>
      </c>
      <c r="M5" s="65" t="s">
        <v>108</v>
      </c>
      <c r="N5" s="65" t="s">
        <v>109</v>
      </c>
      <c r="O5" s="65" t="s">
        <v>110</v>
      </c>
      <c r="P5" s="65" t="s">
        <v>111</v>
      </c>
    </row>
    <row r="6" customFormat="false" ht="15" hidden="false" customHeight="true" outlineLevel="0" collapsed="false">
      <c r="A6" s="62"/>
      <c r="B6" s="62"/>
      <c r="C6" s="62"/>
      <c r="D6" s="62" t="s">
        <v>112</v>
      </c>
      <c r="E6" s="62" t="s">
        <v>113</v>
      </c>
      <c r="F6" s="62" t="s">
        <v>114</v>
      </c>
      <c r="G6" s="62" t="s">
        <v>115</v>
      </c>
      <c r="H6" s="62" t="s">
        <v>115</v>
      </c>
      <c r="I6" s="62" t="s">
        <v>116</v>
      </c>
      <c r="J6" s="62" t="s">
        <v>116</v>
      </c>
      <c r="K6" s="62" t="s">
        <v>116</v>
      </c>
      <c r="L6" s="62" t="s">
        <v>117</v>
      </c>
      <c r="M6" s="62" t="s">
        <v>116</v>
      </c>
      <c r="N6" s="62" t="s">
        <v>116</v>
      </c>
      <c r="O6" s="62" t="s">
        <v>116</v>
      </c>
      <c r="P6" s="62" t="s">
        <v>118</v>
      </c>
    </row>
    <row r="7" customFormat="false" ht="15" hidden="false" customHeight="true" outlineLevel="0" collapsed="false">
      <c r="D7" s="62" t="s">
        <v>119</v>
      </c>
      <c r="E7" s="62" t="s">
        <v>120</v>
      </c>
      <c r="F7" s="62" t="s">
        <v>121</v>
      </c>
      <c r="G7" s="62" t="s">
        <v>122</v>
      </c>
      <c r="H7" s="62"/>
      <c r="I7" s="62"/>
    </row>
    <row r="8" customFormat="false" ht="15" hidden="false" customHeight="true" outlineLevel="0" collapsed="false">
      <c r="D8" s="62" t="s">
        <v>123</v>
      </c>
      <c r="E8" s="62" t="s">
        <v>124</v>
      </c>
      <c r="F8" s="62" t="s">
        <v>125</v>
      </c>
      <c r="G8" s="62" t="s">
        <v>126</v>
      </c>
      <c r="H8" s="62" t="s">
        <v>127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75623"/>
    <pageSetUpPr fitToPage="false"/>
  </sheetPr>
  <dimension ref="D1:T66"/>
  <sheetViews>
    <sheetView showFormulas="false" showGridLines="true" showRowColHeaders="true" showZeros="true" rightToLeft="tru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6796875" defaultRowHeight="15" zeroHeight="false" outlineLevelRow="0" outlineLevelCol="0"/>
  <cols>
    <col collapsed="false" customWidth="true" hidden="false" outlineLevel="0" max="4" min="4" style="0" width="14"/>
    <col collapsed="false" customWidth="true" hidden="false" outlineLevel="0" max="5" min="5" style="0" width="16"/>
    <col collapsed="false" customWidth="true" hidden="false" outlineLevel="0" max="6" min="6" style="0" width="14"/>
    <col collapsed="false" customWidth="true" hidden="false" outlineLevel="0" max="7" min="7" style="0" width="15"/>
    <col collapsed="false" customWidth="true" hidden="false" outlineLevel="0" max="8" min="8" style="0" width="12"/>
    <col collapsed="false" customWidth="true" hidden="false" outlineLevel="0" max="9" min="9" style="0" width="16"/>
    <col collapsed="false" customWidth="true" hidden="false" outlineLevel="0" max="10" min="10" style="0" width="12"/>
    <col collapsed="false" customWidth="true" hidden="false" outlineLevel="0" max="16" min="11" style="0" width="9"/>
    <col collapsed="false" customWidth="true" hidden="false" outlineLevel="0" max="17" min="17" style="0" width="12"/>
  </cols>
  <sheetData>
    <row r="1" customFormat="false" ht="36" hidden="false" customHeight="true" outlineLevel="0" collapsed="false">
      <c r="D1" s="66" t="s">
        <v>128</v>
      </c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</row>
    <row r="2" customFormat="false" ht="7.5" hidden="false" customHeight="true" outlineLevel="0" collapsed="false"/>
    <row r="3" customFormat="false" ht="25.5" hidden="false" customHeight="true" outlineLevel="0" collapsed="false">
      <c r="D3" s="67" t="s">
        <v>129</v>
      </c>
      <c r="E3" s="67"/>
      <c r="F3" s="67"/>
      <c r="G3" s="67"/>
      <c r="H3" s="67"/>
    </row>
    <row r="4" customFormat="false" ht="27.75" hidden="false" customHeight="true" outlineLevel="0" collapsed="false">
      <c r="D4" s="15" t="s">
        <v>130</v>
      </c>
      <c r="E4" s="68"/>
      <c r="F4" s="15" t="s">
        <v>131</v>
      </c>
      <c r="G4" s="68"/>
      <c r="H4" s="15" t="s">
        <v>132</v>
      </c>
      <c r="I4" s="69"/>
      <c r="J4" s="15" t="s">
        <v>133</v>
      </c>
      <c r="K4" s="69"/>
    </row>
    <row r="5" customFormat="false" ht="7.5" hidden="false" customHeight="true" outlineLevel="0" collapsed="false"/>
    <row r="6" customFormat="false" ht="27.75" hidden="false" customHeight="true" outlineLevel="0" collapsed="false">
      <c r="D6" s="70" t="s">
        <v>134</v>
      </c>
      <c r="E6" s="70"/>
      <c r="F6" s="70"/>
      <c r="G6" s="70"/>
      <c r="H6" s="70"/>
      <c r="I6" s="70"/>
      <c r="J6" s="70"/>
      <c r="K6" s="70"/>
      <c r="L6" s="70"/>
    </row>
    <row r="7" customFormat="false" ht="31.5" hidden="false" customHeight="true" outlineLevel="0" collapsed="false">
      <c r="D7" s="71" t="s">
        <v>135</v>
      </c>
      <c r="E7" s="72" t="s">
        <v>136</v>
      </c>
      <c r="F7" s="73" t="s">
        <v>137</v>
      </c>
      <c r="G7" s="74" t="s">
        <v>138</v>
      </c>
      <c r="H7" s="75" t="s">
        <v>139</v>
      </c>
      <c r="I7" s="71" t="s">
        <v>140</v>
      </c>
      <c r="J7" s="74" t="s">
        <v>141</v>
      </c>
    </row>
    <row r="8" customFormat="false" ht="24" hidden="false" customHeight="true" outlineLevel="0" collapsed="false">
      <c r="D8" s="15" t="str">
        <f aca="false">إعدادات!$E$5</f>
        <v>كحلي</v>
      </c>
      <c r="E8" s="76" t="n">
        <f aca="false">'مخزن القماش الخام'!$H$4</f>
        <v>0</v>
      </c>
      <c r="F8" s="77" t="n">
        <f aca="false">IF(ISBLANK($E$4)*ISBLANK($G$4),SUMIFS('إذن توريد قماش'!$I$6:$I$200,'إذن توريد قماش'!$F$6:$F$200,إعدادات!$E$5),IF(ISBLANK($E$4),SUMIFS('إذن توريد قماش'!$I$6:$I$200,'إذن توريد قماش'!$F$6:$F$200,إعدادات!$E$5,'إذن توريد قماش'!$E$6:$E$200,"&lt;="&amp;$G$4),IF(ISBLANK($G$4),SUMIFS('إذن توريد قماش'!$I$6:$I$200,'إذن توريد قماش'!$F$6:$F$200,إعدادات!$E$5,'إذن توريد قماش'!$E$6:$E$200,"&gt;="&amp;$E$4),SUMIFS('إذن توريد قماش'!$I$6:$I$200,'إذن توريد قماش'!$F$6:$F$200,إعدادات!$E$5,'إذن توريد قماش'!$E$6:$E$200,"&gt;="&amp;$E$4,'إذن توريد قماش'!$E$6:$E$200,"&lt;="&amp;$G$4))))</f>
        <v>0</v>
      </c>
      <c r="G8" s="78" t="n">
        <f aca="false">IF(ISBLANK($E$4)*ISBLANK($G$4),SUMIFS('إذن صرف قماش'!$J$6:$J$200,'إذن صرف قماش'!$F$6:$F$200,إعدادات!$E$5,'إذن صرف قماش'!$M$6:$M$200,"معتمد"),IF(ISBLANK($E$4),SUMIFS('إذن صرف قماش'!$J$6:$J$200,'إذن صرف قماش'!$F$6:$F$200,إعدادات!$E$5,'إذن صرف قماش'!$M$6:$M$200,"معتمد",'إذن صرف قماش'!$E$6:$E$200,"&lt;="&amp;$G$4),IF(ISBLANK($G$4),SUMIFS('إذن صرف قماش'!$J$6:$J$200,'إذن صرف قماش'!$F$6:$F$200,إعدادات!$E$5,'إذن صرف قماش'!$M$6:$M$200,"معتمد",'إذن صرف قماش'!$E$6:$E$200,"&gt;="&amp;$E$4),SUMIFS('إذن صرف قماش'!$J$6:$J$200,'إذن صرف قماش'!$F$6:$F$200,إعدادات!$E$5,'إذن صرف قماش'!$M$6:$M$200,"معتمد",'إذن صرف قماش'!$E$6:$E$200,"&gt;="&amp;$E$4,'إذن صرف قماش'!$E$6:$E$200,"&lt;="&amp;$G$4))))</f>
        <v>0</v>
      </c>
      <c r="H8" s="79" t="n">
        <f aca="false">F8-G8</f>
        <v>0</v>
      </c>
      <c r="I8" s="80" t="n">
        <f aca="false">E8+F8-G8</f>
        <v>0</v>
      </c>
      <c r="J8" s="81" t="str">
        <f aca="false">IF(I8=0,"🔴 نفد",IF(I8&lt;إعدادات!$H$5,"⚠️ منخفض","✅ جيد"))</f>
        <v>🔴 نفد</v>
      </c>
    </row>
    <row r="9" customFormat="false" ht="24" hidden="false" customHeight="true" outlineLevel="0" collapsed="false">
      <c r="D9" s="23" t="str">
        <f aca="false">إعدادات!$E$6</f>
        <v>تركوازي</v>
      </c>
      <c r="E9" s="76" t="n">
        <f aca="false">'مخزن القماش الخام'!$H$5</f>
        <v>0</v>
      </c>
      <c r="F9" s="77" t="n">
        <f aca="false">IF(ISBLANK($E$4)*ISBLANK($G$4),SUMIFS('إذن توريد قماش'!$I$6:$I$200,'إذن توريد قماش'!$F$6:$F$200,إعدادات!$E$6),IF(ISBLANK($E$4),SUMIFS('إذن توريد قماش'!$I$6:$I$200,'إذن توريد قماش'!$F$6:$F$200,إعدادات!$E$6,'إذن توريد قماش'!$E$6:$E$200,"&lt;="&amp;$G$4),IF(ISBLANK($G$4),SUMIFS('إذن توريد قماش'!$I$6:$I$200,'إذن توريد قماش'!$F$6:$F$200,إعدادات!$E$6,'إذن توريد قماش'!$E$6:$E$200,"&gt;="&amp;$E$4),SUMIFS('إذن توريد قماش'!$I$6:$I$200,'إذن توريد قماش'!$F$6:$F$200,إعدادات!$E$6,'إذن توريد قماش'!$E$6:$E$200,"&gt;="&amp;$E$4,'إذن توريد قماش'!$E$6:$E$200,"&lt;="&amp;$G$4))))</f>
        <v>520</v>
      </c>
      <c r="G9" s="78" t="n">
        <f aca="false">IF(ISBLANK($E$4)*ISBLANK($G$4),SUMIFS('إذن صرف قماش'!$J$6:$J$200,'إذن صرف قماش'!$F$6:$F$200,إعدادات!$E$6,'إذن صرف قماش'!$M$6:$M$200,"معتمد"),IF(ISBLANK($E$4),SUMIFS('إذن صرف قماش'!$J$6:$J$200,'إذن صرف قماش'!$F$6:$F$200,إعدادات!$E$6,'إذن صرف قماش'!$M$6:$M$200,"معتمد",'إذن صرف قماش'!$E$6:$E$200,"&lt;="&amp;$G$4),IF(ISBLANK($G$4),SUMIFS('إذن صرف قماش'!$J$6:$J$200,'إذن صرف قماش'!$F$6:$F$200,إعدادات!$E$6,'إذن صرف قماش'!$M$6:$M$200,"معتمد",'إذن صرف قماش'!$E$6:$E$200,"&gt;="&amp;$E$4),SUMIFS('إذن صرف قماش'!$J$6:$J$200,'إذن صرف قماش'!$F$6:$F$200,إعدادات!$E$6,'إذن صرف قماش'!$M$6:$M$200,"معتمد",'إذن صرف قماش'!$E$6:$E$200,"&gt;="&amp;$E$4,'إذن صرف قماش'!$E$6:$E$200,"&lt;="&amp;$G$4))))</f>
        <v>50</v>
      </c>
      <c r="H9" s="79" t="n">
        <f aca="false">F9-G9</f>
        <v>470</v>
      </c>
      <c r="I9" s="80" t="n">
        <f aca="false">E9+F9-G9</f>
        <v>470</v>
      </c>
      <c r="J9" s="81" t="str">
        <f aca="false">IF(I9=0,"🔴 نفد",IF(I9&lt;إعدادات!$H$6,"⚠️ منخفض","✅ جيد"))</f>
        <v>✅ جيد</v>
      </c>
    </row>
    <row r="10" customFormat="false" ht="24" hidden="false" customHeight="true" outlineLevel="0" collapsed="false">
      <c r="D10" s="26" t="str">
        <f aca="false">إعدادات!$E$7</f>
        <v>لبن</v>
      </c>
      <c r="E10" s="76" t="n">
        <f aca="false">'مخزن القماش الخام'!$H$6</f>
        <v>0</v>
      </c>
      <c r="F10" s="77" t="n">
        <f aca="false">IF(ISBLANK($E$4)*ISBLANK($G$4),SUMIFS('إذن توريد قماش'!$I$6:$I$200,'إذن توريد قماش'!$F$6:$F$200,إعدادات!$E$7),IF(ISBLANK($E$4),SUMIFS('إذن توريد قماش'!$I$6:$I$200,'إذن توريد قماش'!$F$6:$F$200,إعدادات!$E$7,'إذن توريد قماش'!$E$6:$E$200,"&lt;="&amp;$G$4),IF(ISBLANK($G$4),SUMIFS('إذن توريد قماش'!$I$6:$I$200,'إذن توريد قماش'!$F$6:$F$200,إعدادات!$E$7,'إذن توريد قماش'!$E$6:$E$200,"&gt;="&amp;$E$4),SUMIFS('إذن توريد قماش'!$I$6:$I$200,'إذن توريد قماش'!$F$6:$F$200,إعدادات!$E$7,'إذن توريد قماش'!$E$6:$E$200,"&gt;="&amp;$E$4,'إذن توريد قماش'!$E$6:$E$200,"&lt;="&amp;$G$4))))</f>
        <v>0</v>
      </c>
      <c r="G10" s="78" t="n">
        <f aca="false">IF(ISBLANK($E$4)*ISBLANK($G$4),SUMIFS('إذن صرف قماش'!$J$6:$J$200,'إذن صرف قماش'!$F$6:$F$200,إعدادات!$E$7,'إذن صرف قماش'!$M$6:$M$200,"معتمد"),IF(ISBLANK($E$4),SUMIFS('إذن صرف قماش'!$J$6:$J$200,'إذن صرف قماش'!$F$6:$F$200,إعدادات!$E$7,'إذن صرف قماش'!$M$6:$M$200,"معتمد",'إذن صرف قماش'!$E$6:$E$200,"&lt;="&amp;$G$4),IF(ISBLANK($G$4),SUMIFS('إذن صرف قماش'!$J$6:$J$200,'إذن صرف قماش'!$F$6:$F$200,إعدادات!$E$7,'إذن صرف قماش'!$M$6:$M$200,"معتمد",'إذن صرف قماش'!$E$6:$E$200,"&gt;="&amp;$E$4),SUMIFS('إذن صرف قماش'!$J$6:$J$200,'إذن صرف قماش'!$F$6:$F$200,إعدادات!$E$7,'إذن صرف قماش'!$M$6:$M$200,"معتمد",'إذن صرف قماش'!$E$6:$E$200,"&gt;="&amp;$E$4,'إذن صرف قماش'!$E$6:$E$200,"&lt;="&amp;$G$4))))</f>
        <v>0</v>
      </c>
      <c r="H10" s="79" t="n">
        <f aca="false">F10-G10</f>
        <v>0</v>
      </c>
      <c r="I10" s="80" t="n">
        <f aca="false">E10+F10-G10</f>
        <v>0</v>
      </c>
      <c r="J10" s="81" t="str">
        <f aca="false">IF(I10=0,"🔴 نفد",IF(I10&lt;إعدادات!$H$7,"⚠️ منخفض","✅ جيد"))</f>
        <v>🔴 نفد</v>
      </c>
    </row>
    <row r="11" customFormat="false" ht="24" hidden="false" customHeight="true" outlineLevel="0" collapsed="false">
      <c r="D11" s="28" t="str">
        <f aca="false">إعدادات!$E$8</f>
        <v>أسود</v>
      </c>
      <c r="E11" s="76" t="n">
        <f aca="false">'مخزن القماش الخام'!$H$7</f>
        <v>0</v>
      </c>
      <c r="F11" s="77" t="n">
        <f aca="false">IF(ISBLANK($E$4)*ISBLANK($G$4),SUMIFS('إذن توريد قماش'!$I$6:$I$200,'إذن توريد قماش'!$F$6:$F$200,إعدادات!$E$8),IF(ISBLANK($E$4),SUMIFS('إذن توريد قماش'!$I$6:$I$200,'إذن توريد قماش'!$F$6:$F$200,إعدادات!$E$8,'إذن توريد قماش'!$E$6:$E$200,"&lt;="&amp;$G$4),IF(ISBLANK($G$4),SUMIFS('إذن توريد قماش'!$I$6:$I$200,'إذن توريد قماش'!$F$6:$F$200,إعدادات!$E$8,'إذن توريد قماش'!$E$6:$E$200,"&gt;="&amp;$E$4),SUMIFS('إذن توريد قماش'!$I$6:$I$200,'إذن توريد قماش'!$F$6:$F$200,إعدادات!$E$8,'إذن توريد قماش'!$E$6:$E$200,"&gt;="&amp;$E$4,'إذن توريد قماش'!$E$6:$E$200,"&lt;="&amp;$G$4))))</f>
        <v>0</v>
      </c>
      <c r="G11" s="78" t="n">
        <f aca="false">IF(ISBLANK($E$4)*ISBLANK($G$4),SUMIFS('إذن صرف قماش'!$J$6:$J$200,'إذن صرف قماش'!$F$6:$F$200,إعدادات!$E$8,'إذن صرف قماش'!$M$6:$M$200,"معتمد"),IF(ISBLANK($E$4),SUMIFS('إذن صرف قماش'!$J$6:$J$200,'إذن صرف قماش'!$F$6:$F$200,إعدادات!$E$8,'إذن صرف قماش'!$M$6:$M$200,"معتمد",'إذن صرف قماش'!$E$6:$E$200,"&lt;="&amp;$G$4),IF(ISBLANK($G$4),SUMIFS('إذن صرف قماش'!$J$6:$J$200,'إذن صرف قماش'!$F$6:$F$200,إعدادات!$E$8,'إذن صرف قماش'!$M$6:$M$200,"معتمد",'إذن صرف قماش'!$E$6:$E$200,"&gt;="&amp;$E$4),SUMIFS('إذن صرف قماش'!$J$6:$J$200,'إذن صرف قماش'!$F$6:$F$200,إعدادات!$E$8,'إذن صرف قماش'!$M$6:$M$200,"معتمد",'إذن صرف قماش'!$E$6:$E$200,"&gt;="&amp;$E$4,'إذن صرف قماش'!$E$6:$E$200,"&lt;="&amp;$G$4))))</f>
        <v>0</v>
      </c>
      <c r="H11" s="79" t="n">
        <f aca="false">F11-G11</f>
        <v>0</v>
      </c>
      <c r="I11" s="80" t="n">
        <f aca="false">E11+F11-G11</f>
        <v>0</v>
      </c>
      <c r="J11" s="81" t="str">
        <f aca="false">IF(I11=0,"🔴 نفد",IF(I11&lt;إعدادات!$H$8,"⚠️ منخفض","✅ جيد"))</f>
        <v>🔴 نفد</v>
      </c>
    </row>
    <row r="12" customFormat="false" ht="24" hidden="false" customHeight="true" outlineLevel="0" collapsed="false">
      <c r="D12" s="30" t="str">
        <f aca="false">إعدادات!$E$9</f>
        <v>أبيض</v>
      </c>
      <c r="E12" s="76" t="n">
        <f aca="false">'مخزن القماش الخام'!$H$8</f>
        <v>0</v>
      </c>
      <c r="F12" s="77" t="n">
        <f aca="false">IF(ISBLANK($E$4)*ISBLANK($G$4),SUMIFS('إذن توريد قماش'!$I$6:$I$200,'إذن توريد قماش'!$F$6:$F$200,إعدادات!$E$9),IF(ISBLANK($E$4),SUMIFS('إذن توريد قماش'!$I$6:$I$200,'إذن توريد قماش'!$F$6:$F$200,إعدادات!$E$9,'إذن توريد قماش'!$E$6:$E$200,"&lt;="&amp;$G$4),IF(ISBLANK($G$4),SUMIFS('إذن توريد قماش'!$I$6:$I$200,'إذن توريد قماش'!$F$6:$F$200,إعدادات!$E$9,'إذن توريد قماش'!$E$6:$E$200,"&gt;="&amp;$E$4),SUMIFS('إذن توريد قماش'!$I$6:$I$200,'إذن توريد قماش'!$F$6:$F$200,إعدادات!$E$9,'إذن توريد قماش'!$E$6:$E$200,"&gt;="&amp;$E$4,'إذن توريد قماش'!$E$6:$E$200,"&lt;="&amp;$G$4))))</f>
        <v>0</v>
      </c>
      <c r="G12" s="78" t="n">
        <f aca="false">IF(ISBLANK($E$4)*ISBLANK($G$4),SUMIFS('إذن صرف قماش'!$J$6:$J$200,'إذن صرف قماش'!$F$6:$F$200,إعدادات!$E$9,'إذن صرف قماش'!$M$6:$M$200,"معتمد"),IF(ISBLANK($E$4),SUMIFS('إذن صرف قماش'!$J$6:$J$200,'إذن صرف قماش'!$F$6:$F$200,إعدادات!$E$9,'إذن صرف قماش'!$M$6:$M$200,"معتمد",'إذن صرف قماش'!$E$6:$E$200,"&lt;="&amp;$G$4),IF(ISBLANK($G$4),SUMIFS('إذن صرف قماش'!$J$6:$J$200,'إذن صرف قماش'!$F$6:$F$200,إعدادات!$E$9,'إذن صرف قماش'!$M$6:$M$200,"معتمد",'إذن صرف قماش'!$E$6:$E$200,"&gt;="&amp;$E$4),SUMIFS('إذن صرف قماش'!$J$6:$J$200,'إذن صرف قماش'!$F$6:$F$200,إعدادات!$E$9,'إذن صرف قماش'!$M$6:$M$200,"معتمد",'إذن صرف قماش'!$E$6:$E$200,"&gt;="&amp;$E$4,'إذن صرف قماش'!$E$6:$E$200,"&lt;="&amp;$G$4))))</f>
        <v>0</v>
      </c>
      <c r="H12" s="79" t="n">
        <f aca="false">F12-G12</f>
        <v>0</v>
      </c>
      <c r="I12" s="80" t="n">
        <f aca="false">E12+F12-G12</f>
        <v>0</v>
      </c>
      <c r="J12" s="81" t="str">
        <f aca="false">IF(I12=0,"🔴 نفد",IF(I12&lt;إعدادات!$H$9,"⚠️ منخفض","✅ جيد"))</f>
        <v>🔴 نفد</v>
      </c>
    </row>
    <row r="13" customFormat="false" ht="24" hidden="false" customHeight="true" outlineLevel="0" collapsed="false">
      <c r="D13" s="32" t="str">
        <f aca="false">إعدادات!$E$10</f>
        <v>بن روز</v>
      </c>
      <c r="E13" s="76" t="n">
        <f aca="false">'مخزن القماش الخام'!$H$9</f>
        <v>0</v>
      </c>
      <c r="F13" s="77" t="n">
        <f aca="false">IF(ISBLANK($E$4)*ISBLANK($G$4),SUMIFS('إذن توريد قماش'!$I$6:$I$200,'إذن توريد قماش'!$F$6:$F$200,إعدادات!$E$10),IF(ISBLANK($E$4),SUMIFS('إذن توريد قماش'!$I$6:$I$200,'إذن توريد قماش'!$F$6:$F$200,إعدادات!$E$10,'إذن توريد قماش'!$E$6:$E$200,"&lt;="&amp;$G$4),IF(ISBLANK($G$4),SUMIFS('إذن توريد قماش'!$I$6:$I$200,'إذن توريد قماش'!$F$6:$F$200,إعدادات!$E$10,'إذن توريد قماش'!$E$6:$E$200,"&gt;="&amp;$E$4),SUMIFS('إذن توريد قماش'!$I$6:$I$200,'إذن توريد قماش'!$F$6:$F$200,إعدادات!$E$10,'إذن توريد قماش'!$E$6:$E$200,"&gt;="&amp;$E$4,'إذن توريد قماش'!$E$6:$E$200,"&lt;="&amp;$G$4))))</f>
        <v>0</v>
      </c>
      <c r="G13" s="78" t="n">
        <f aca="false">IF(ISBLANK($E$4)*ISBLANK($G$4),SUMIFS('إذن صرف قماش'!$J$6:$J$200,'إذن صرف قماش'!$F$6:$F$200,إعدادات!$E$10,'إذن صرف قماش'!$M$6:$M$200,"معتمد"),IF(ISBLANK($E$4),SUMIFS('إذن صرف قماش'!$J$6:$J$200,'إذن صرف قماش'!$F$6:$F$200,إعدادات!$E$10,'إذن صرف قماش'!$M$6:$M$200,"معتمد",'إذن صرف قماش'!$E$6:$E$200,"&lt;="&amp;$G$4),IF(ISBLANK($G$4),SUMIFS('إذن صرف قماش'!$J$6:$J$200,'إذن صرف قماش'!$F$6:$F$200,إعدادات!$E$10,'إذن صرف قماش'!$M$6:$M$200,"معتمد",'إذن صرف قماش'!$E$6:$E$200,"&gt;="&amp;$E$4),SUMIFS('إذن صرف قماش'!$J$6:$J$200,'إذن صرف قماش'!$F$6:$F$200,إعدادات!$E$10,'إذن صرف قماش'!$M$6:$M$200,"معتمد",'إذن صرف قماش'!$E$6:$E$200,"&gt;="&amp;$E$4,'إذن صرف قماش'!$E$6:$E$200,"&lt;="&amp;$G$4))))</f>
        <v>0</v>
      </c>
      <c r="H13" s="79" t="n">
        <f aca="false">F13-G13</f>
        <v>0</v>
      </c>
      <c r="I13" s="80" t="n">
        <f aca="false">E13+F13-G13</f>
        <v>0</v>
      </c>
      <c r="J13" s="81" t="str">
        <f aca="false">IF(I13=0,"🔴 نفد",IF(I13&lt;إعدادات!$H$10,"⚠️ منخفض","✅ جيد"))</f>
        <v>🔴 نفد</v>
      </c>
    </row>
    <row r="14" customFormat="false" ht="24" hidden="false" customHeight="true" outlineLevel="0" collapsed="false">
      <c r="D14" s="34" t="str">
        <f aca="false">إعدادات!$E$11</f>
        <v>كشميري</v>
      </c>
      <c r="E14" s="76" t="n">
        <f aca="false">'مخزن القماش الخام'!$H$10</f>
        <v>0</v>
      </c>
      <c r="F14" s="77" t="n">
        <f aca="false">IF(ISBLANK($E$4)*ISBLANK($G$4),SUMIFS('إذن توريد قماش'!$I$6:$I$200,'إذن توريد قماش'!$F$6:$F$200,إعدادات!$E$11),IF(ISBLANK($E$4),SUMIFS('إذن توريد قماش'!$I$6:$I$200,'إذن توريد قماش'!$F$6:$F$200,إعدادات!$E$11,'إذن توريد قماش'!$E$6:$E$200,"&lt;="&amp;$G$4),IF(ISBLANK($G$4),SUMIFS('إذن توريد قماش'!$I$6:$I$200,'إذن توريد قماش'!$F$6:$F$200,إعدادات!$E$11,'إذن توريد قماش'!$E$6:$E$200,"&gt;="&amp;$E$4),SUMIFS('إذن توريد قماش'!$I$6:$I$200,'إذن توريد قماش'!$F$6:$F$200,إعدادات!$E$11,'إذن توريد قماش'!$E$6:$E$200,"&gt;="&amp;$E$4,'إذن توريد قماش'!$E$6:$E$200,"&lt;="&amp;$G$4))))</f>
        <v>0</v>
      </c>
      <c r="G14" s="78" t="n">
        <f aca="false">IF(ISBLANK($E$4)*ISBLANK($G$4),SUMIFS('إذن صرف قماش'!$J$6:$J$200,'إذن صرف قماش'!$F$6:$F$200,إعدادات!$E$11,'إذن صرف قماش'!$M$6:$M$200,"معتمد"),IF(ISBLANK($E$4),SUMIFS('إذن صرف قماش'!$J$6:$J$200,'إذن صرف قماش'!$F$6:$F$200,إعدادات!$E$11,'إذن صرف قماش'!$M$6:$M$200,"معتمد",'إذن صرف قماش'!$E$6:$E$200,"&lt;="&amp;$G$4),IF(ISBLANK($G$4),SUMIFS('إذن صرف قماش'!$J$6:$J$200,'إذن صرف قماش'!$F$6:$F$200,إعدادات!$E$11,'إذن صرف قماش'!$M$6:$M$200,"معتمد",'إذن صرف قماش'!$E$6:$E$200,"&gt;="&amp;$E$4),SUMIFS('إذن صرف قماش'!$J$6:$J$200,'إذن صرف قماش'!$F$6:$F$200,إعدادات!$E$11,'إذن صرف قماش'!$M$6:$M$200,"معتمد",'إذن صرف قماش'!$E$6:$E$200,"&gt;="&amp;$E$4,'إذن صرف قماش'!$E$6:$E$200,"&lt;="&amp;$G$4))))</f>
        <v>0</v>
      </c>
      <c r="H14" s="79" t="n">
        <f aca="false">F14-G14</f>
        <v>0</v>
      </c>
      <c r="I14" s="80" t="n">
        <f aca="false">E14+F14-G14</f>
        <v>0</v>
      </c>
      <c r="J14" s="81" t="str">
        <f aca="false">IF(I14=0,"🔴 نفد",IF(I14&lt;إعدادات!$H$11,"⚠️ منخفض","✅ جيد"))</f>
        <v>🔴 نفد</v>
      </c>
    </row>
    <row r="15" customFormat="false" ht="24" hidden="false" customHeight="true" outlineLevel="0" collapsed="false">
      <c r="D15" s="36" t="str">
        <f aca="false">إعدادات!$E$12</f>
        <v>موف </v>
      </c>
      <c r="E15" s="76" t="n">
        <f aca="false">'مخزن القماش الخام'!$H$11</f>
        <v>0</v>
      </c>
      <c r="F15" s="77" t="n">
        <f aca="false">IF(ISBLANK($E$4)*ISBLANK($G$4),SUMIFS('إذن توريد قماش'!$I$6:$I$200,'إذن توريد قماش'!$F$6:$F$200,إعدادات!$E$12),IF(ISBLANK($E$4),SUMIFS('إذن توريد قماش'!$I$6:$I$200,'إذن توريد قماش'!$F$6:$F$200,إعدادات!$E$12,'إذن توريد قماش'!$E$6:$E$200,"&lt;="&amp;$G$4),IF(ISBLANK($G$4),SUMIFS('إذن توريد قماش'!$I$6:$I$200,'إذن توريد قماش'!$F$6:$F$200,إعدادات!$E$12,'إذن توريد قماش'!$E$6:$E$200,"&gt;="&amp;$E$4),SUMIFS('إذن توريد قماش'!$I$6:$I$200,'إذن توريد قماش'!$F$6:$F$200,إعدادات!$E$12,'إذن توريد قماش'!$E$6:$E$200,"&gt;="&amp;$E$4,'إذن توريد قماش'!$E$6:$E$200,"&lt;="&amp;$G$4))))</f>
        <v>0</v>
      </c>
      <c r="G15" s="78" t="n">
        <f aca="false">IF(ISBLANK($E$4)*ISBLANK($G$4),SUMIFS('إذن صرف قماش'!$J$6:$J$200,'إذن صرف قماش'!$F$6:$F$200,إعدادات!$E$12,'إذن صرف قماش'!$M$6:$M$200,"معتمد"),IF(ISBLANK($E$4),SUMIFS('إذن صرف قماش'!$J$6:$J$200,'إذن صرف قماش'!$F$6:$F$200,إعدادات!$E$12,'إذن صرف قماش'!$M$6:$M$200,"معتمد",'إذن صرف قماش'!$E$6:$E$200,"&lt;="&amp;$G$4),IF(ISBLANK($G$4),SUMIFS('إذن صرف قماش'!$J$6:$J$200,'إذن صرف قماش'!$F$6:$F$200,إعدادات!$E$12,'إذن صرف قماش'!$M$6:$M$200,"معتمد",'إذن صرف قماش'!$E$6:$E$200,"&gt;="&amp;$E$4),SUMIFS('إذن صرف قماش'!$J$6:$J$200,'إذن صرف قماش'!$F$6:$F$200,إعدادات!$E$12,'إذن صرف قماش'!$M$6:$M$200,"معتمد",'إذن صرف قماش'!$E$6:$E$200,"&gt;="&amp;$E$4,'إذن صرف قماش'!$E$6:$E$200,"&lt;="&amp;$G$4))))</f>
        <v>0</v>
      </c>
      <c r="H15" s="79" t="n">
        <f aca="false">F15-G15</f>
        <v>0</v>
      </c>
      <c r="I15" s="80" t="n">
        <f aca="false">E15+F15-G15</f>
        <v>0</v>
      </c>
      <c r="J15" s="81" t="str">
        <f aca="false">IF(I15=0,"🔴 نفد",IF(I15&lt;إعدادات!$H$12,"⚠️ منخفض","✅ جيد"))</f>
        <v>🔴 نفد</v>
      </c>
    </row>
    <row r="16" customFormat="false" ht="24" hidden="false" customHeight="true" outlineLevel="0" collapsed="false">
      <c r="D16" s="38" t="str">
        <f aca="false">إعدادات!$E$13</f>
        <v>زهري</v>
      </c>
      <c r="E16" s="76" t="n">
        <f aca="false">'مخزن القماش الخام'!$H$12</f>
        <v>0</v>
      </c>
      <c r="F16" s="77" t="n">
        <f aca="false">IF(ISBLANK($E$4)*ISBLANK($G$4),SUMIFS('إذن توريد قماش'!$I$6:$I$200,'إذن توريد قماش'!$F$6:$F$200,إعدادات!$E$13),IF(ISBLANK($E$4),SUMIFS('إذن توريد قماش'!$I$6:$I$200,'إذن توريد قماش'!$F$6:$F$200,إعدادات!$E$13,'إذن توريد قماش'!$E$6:$E$200,"&lt;="&amp;$G$4),IF(ISBLANK($G$4),SUMIFS('إذن توريد قماش'!$I$6:$I$200,'إذن توريد قماش'!$F$6:$F$200,إعدادات!$E$13,'إذن توريد قماش'!$E$6:$E$200,"&gt;="&amp;$E$4),SUMIFS('إذن توريد قماش'!$I$6:$I$200,'إذن توريد قماش'!$F$6:$F$200,إعدادات!$E$13,'إذن توريد قماش'!$E$6:$E$200,"&gt;="&amp;$E$4,'إذن توريد قماش'!$E$6:$E$200,"&lt;="&amp;$G$4))))</f>
        <v>0</v>
      </c>
      <c r="G16" s="78" t="n">
        <f aca="false">IF(ISBLANK($E$4)*ISBLANK($G$4),SUMIFS('إذن صرف قماش'!$J$6:$J$200,'إذن صرف قماش'!$F$6:$F$200,إعدادات!$E$13,'إذن صرف قماش'!$M$6:$M$200,"معتمد"),IF(ISBLANK($E$4),SUMIFS('إذن صرف قماش'!$J$6:$J$200,'إذن صرف قماش'!$F$6:$F$200,إعدادات!$E$13,'إذن صرف قماش'!$M$6:$M$200,"معتمد",'إذن صرف قماش'!$E$6:$E$200,"&lt;="&amp;$G$4),IF(ISBLANK($G$4),SUMIFS('إذن صرف قماش'!$J$6:$J$200,'إذن صرف قماش'!$F$6:$F$200,إعدادات!$E$13,'إذن صرف قماش'!$M$6:$M$200,"معتمد",'إذن صرف قماش'!$E$6:$E$200,"&gt;="&amp;$E$4),SUMIFS('إذن صرف قماش'!$J$6:$J$200,'إذن صرف قماش'!$F$6:$F$200,إعدادات!$E$13,'إذن صرف قماش'!$M$6:$M$200,"معتمد",'إذن صرف قماش'!$E$6:$E$200,"&gt;="&amp;$E$4,'إذن صرف قماش'!$E$6:$E$200,"&lt;="&amp;$G$4))))</f>
        <v>0</v>
      </c>
      <c r="H16" s="79" t="n">
        <f aca="false">F16-G16</f>
        <v>0</v>
      </c>
      <c r="I16" s="80" t="n">
        <f aca="false">E16+F16-G16</f>
        <v>0</v>
      </c>
      <c r="J16" s="81" t="str">
        <f aca="false">IF(I16=0,"🔴 نفد",IF(I16&lt;إعدادات!$H$13,"⚠️ منخفض","✅ جيد"))</f>
        <v>🔴 نفد</v>
      </c>
    </row>
    <row r="17" customFormat="false" ht="24" hidden="false" customHeight="true" outlineLevel="0" collapsed="false">
      <c r="D17" s="40" t="str">
        <f aca="false">إعدادات!$E$14</f>
        <v>جنزاري</v>
      </c>
      <c r="E17" s="76" t="n">
        <f aca="false">'مخزن القماش الخام'!$H$13</f>
        <v>0</v>
      </c>
      <c r="F17" s="77" t="n">
        <f aca="false">IF(ISBLANK($E$4)*ISBLANK($G$4),SUMIFS('إذن توريد قماش'!$I$6:$I$200,'إذن توريد قماش'!$F$6:$F$200,إعدادات!$E$14),IF(ISBLANK($E$4),SUMIFS('إذن توريد قماش'!$I$6:$I$200,'إذن توريد قماش'!$F$6:$F$200,إعدادات!$E$14,'إذن توريد قماش'!$E$6:$E$200,"&lt;="&amp;$G$4),IF(ISBLANK($G$4),SUMIFS('إذن توريد قماش'!$I$6:$I$200,'إذن توريد قماش'!$F$6:$F$200,إعدادات!$E$14,'إذن توريد قماش'!$E$6:$E$200,"&gt;="&amp;$E$4),SUMIFS('إذن توريد قماش'!$I$6:$I$200,'إذن توريد قماش'!$F$6:$F$200,إعدادات!$E$14,'إذن توريد قماش'!$E$6:$E$200,"&gt;="&amp;$E$4,'إذن توريد قماش'!$E$6:$E$200,"&lt;="&amp;$G$4))))</f>
        <v>0</v>
      </c>
      <c r="G17" s="78" t="n">
        <f aca="false">IF(ISBLANK($E$4)*ISBLANK($G$4),SUMIFS('إذن صرف قماش'!$J$6:$J$200,'إذن صرف قماش'!$F$6:$F$200,إعدادات!$E$14,'إذن صرف قماش'!$M$6:$M$200,"معتمد"),IF(ISBLANK($E$4),SUMIFS('إذن صرف قماش'!$J$6:$J$200,'إذن صرف قماش'!$F$6:$F$200,إعدادات!$E$14,'إذن صرف قماش'!$M$6:$M$200,"معتمد",'إذن صرف قماش'!$E$6:$E$200,"&lt;="&amp;$G$4),IF(ISBLANK($G$4),SUMIFS('إذن صرف قماش'!$J$6:$J$200,'إذن صرف قماش'!$F$6:$F$200,إعدادات!$E$14,'إذن صرف قماش'!$M$6:$M$200,"معتمد",'إذن صرف قماش'!$E$6:$E$200,"&gt;="&amp;$E$4),SUMIFS('إذن صرف قماش'!$J$6:$J$200,'إذن صرف قماش'!$F$6:$F$200,إعدادات!$E$14,'إذن صرف قماش'!$M$6:$M$200,"معتمد",'إذن صرف قماش'!$E$6:$E$200,"&gt;="&amp;$E$4,'إذن صرف قماش'!$E$6:$E$200,"&lt;="&amp;$G$4))))</f>
        <v>0</v>
      </c>
      <c r="H17" s="79" t="n">
        <f aca="false">F17-G17</f>
        <v>0</v>
      </c>
      <c r="I17" s="80" t="n">
        <f aca="false">E17+F17-G17</f>
        <v>0</v>
      </c>
      <c r="J17" s="81" t="str">
        <f aca="false">IF(I17=0,"🔴 نفد",IF(I17&lt;إعدادات!$H$14,"⚠️ منخفض","✅ جيد"))</f>
        <v>🔴 نفد</v>
      </c>
    </row>
    <row r="18" customFormat="false" ht="24" hidden="false" customHeight="true" outlineLevel="0" collapsed="false">
      <c r="D18" s="42" t="str">
        <f aca="false">إعدادات!$E$15</f>
        <v>زيتي </v>
      </c>
      <c r="E18" s="76" t="n">
        <f aca="false">'مخزن القماش الخام'!$H$14</f>
        <v>0</v>
      </c>
      <c r="F18" s="77" t="n">
        <f aca="false">IF(ISBLANK($E$4)*ISBLANK($G$4),SUMIFS('إذن توريد قماش'!$I$6:$I$200,'إذن توريد قماش'!$F$6:$F$200,إعدادات!$E$15),IF(ISBLANK($E$4),SUMIFS('إذن توريد قماش'!$I$6:$I$200,'إذن توريد قماش'!$F$6:$F$200,إعدادات!$E$15,'إذن توريد قماش'!$E$6:$E$200,"&lt;="&amp;$G$4),IF(ISBLANK($G$4),SUMIFS('إذن توريد قماش'!$I$6:$I$200,'إذن توريد قماش'!$F$6:$F$200,إعدادات!$E$15,'إذن توريد قماش'!$E$6:$E$200,"&gt;="&amp;$E$4),SUMIFS('إذن توريد قماش'!$I$6:$I$200,'إذن توريد قماش'!$F$6:$F$200,إعدادات!$E$15,'إذن توريد قماش'!$E$6:$E$200,"&gt;="&amp;$E$4,'إذن توريد قماش'!$E$6:$E$200,"&lt;="&amp;$G$4))))</f>
        <v>0</v>
      </c>
      <c r="G18" s="78" t="n">
        <f aca="false">IF(ISBLANK($E$4)*ISBLANK($G$4),SUMIFS('إذن صرف قماش'!$J$6:$J$200,'إذن صرف قماش'!$F$6:$F$200,إعدادات!$E$15,'إذن صرف قماش'!$M$6:$M$200,"معتمد"),IF(ISBLANK($E$4),SUMIFS('إذن صرف قماش'!$J$6:$J$200,'إذن صرف قماش'!$F$6:$F$200,إعدادات!$E$15,'إذن صرف قماش'!$M$6:$M$200,"معتمد",'إذن صرف قماش'!$E$6:$E$200,"&lt;="&amp;$G$4),IF(ISBLANK($G$4),SUMIFS('إذن صرف قماش'!$J$6:$J$200,'إذن صرف قماش'!$F$6:$F$200,إعدادات!$E$15,'إذن صرف قماش'!$M$6:$M$200,"معتمد",'إذن صرف قماش'!$E$6:$E$200,"&gt;="&amp;$E$4),SUMIFS('إذن صرف قماش'!$J$6:$J$200,'إذن صرف قماش'!$F$6:$F$200,إعدادات!$E$15,'إذن صرف قماش'!$M$6:$M$200,"معتمد",'إذن صرف قماش'!$E$6:$E$200,"&gt;="&amp;$E$4,'إذن صرف قماش'!$E$6:$E$200,"&lt;="&amp;$G$4))))</f>
        <v>0</v>
      </c>
      <c r="H18" s="79" t="n">
        <f aca="false">F18-G18</f>
        <v>0</v>
      </c>
      <c r="I18" s="80" t="n">
        <f aca="false">E18+F18-G18</f>
        <v>0</v>
      </c>
      <c r="J18" s="81" t="str">
        <f aca="false">IF(I18=0,"🔴 نفد",IF(I18&lt;إعدادات!$H$15,"⚠️ منخفض","✅ جيد"))</f>
        <v>🔴 نفد</v>
      </c>
    </row>
    <row r="19" customFormat="false" ht="24" hidden="false" customHeight="true" outlineLevel="0" collapsed="false">
      <c r="D19" s="44" t="str">
        <f aca="false">إعدادات!$E$16</f>
        <v>بترولي</v>
      </c>
      <c r="E19" s="76" t="n">
        <f aca="false">'مخزن القماش الخام'!$H$15</f>
        <v>0</v>
      </c>
      <c r="F19" s="77" t="n">
        <f aca="false">IF(ISBLANK($E$4)*ISBLANK($G$4),SUMIFS('إذن توريد قماش'!$I$6:$I$200,'إذن توريد قماش'!$F$6:$F$200,إعدادات!$E$16),IF(ISBLANK($E$4),SUMIFS('إذن توريد قماش'!$I$6:$I$200,'إذن توريد قماش'!$F$6:$F$200,إعدادات!$E$16,'إذن توريد قماش'!$E$6:$E$200,"&lt;="&amp;$G$4),IF(ISBLANK($G$4),SUMIFS('إذن توريد قماش'!$I$6:$I$200,'إذن توريد قماش'!$F$6:$F$200,إعدادات!$E$16,'إذن توريد قماش'!$E$6:$E$200,"&gt;="&amp;$E$4),SUMIFS('إذن توريد قماش'!$I$6:$I$200,'إذن توريد قماش'!$F$6:$F$200,إعدادات!$E$16,'إذن توريد قماش'!$E$6:$E$200,"&gt;="&amp;$E$4,'إذن توريد قماش'!$E$6:$E$200,"&lt;="&amp;$G$4))))</f>
        <v>0</v>
      </c>
      <c r="G19" s="78" t="n">
        <f aca="false">IF(ISBLANK($E$4)*ISBLANK($G$4),SUMIFS('إذن صرف قماش'!$J$6:$J$200,'إذن صرف قماش'!$F$6:$F$200,إعدادات!$E$16,'إذن صرف قماش'!$M$6:$M$200,"معتمد"),IF(ISBLANK($E$4),SUMIFS('إذن صرف قماش'!$J$6:$J$200,'إذن صرف قماش'!$F$6:$F$200,إعدادات!$E$16,'إذن صرف قماش'!$M$6:$M$200,"معتمد",'إذن صرف قماش'!$E$6:$E$200,"&lt;="&amp;$G$4),IF(ISBLANK($G$4),SUMIFS('إذن صرف قماش'!$J$6:$J$200,'إذن صرف قماش'!$F$6:$F$200,إعدادات!$E$16,'إذن صرف قماش'!$M$6:$M$200,"معتمد",'إذن صرف قماش'!$E$6:$E$200,"&gt;="&amp;$E$4),SUMIFS('إذن صرف قماش'!$J$6:$J$200,'إذن صرف قماش'!$F$6:$F$200,إعدادات!$E$16,'إذن صرف قماش'!$M$6:$M$200,"معتمد",'إذن صرف قماش'!$E$6:$E$200,"&gt;="&amp;$E$4,'إذن صرف قماش'!$E$6:$E$200,"&lt;="&amp;$G$4))))</f>
        <v>0</v>
      </c>
      <c r="H19" s="79" t="n">
        <f aca="false">F19-G19</f>
        <v>0</v>
      </c>
      <c r="I19" s="80" t="n">
        <f aca="false">E19+F19-G19</f>
        <v>0</v>
      </c>
      <c r="J19" s="81" t="str">
        <f aca="false">IF(I19=0,"🔴 نفد",IF(I19&lt;إعدادات!$H$16,"⚠️ منخفض","✅ جيد"))</f>
        <v>🔴 نفد</v>
      </c>
    </row>
    <row r="20" customFormat="false" ht="24" hidden="false" customHeight="true" outlineLevel="0" collapsed="false">
      <c r="D20" s="46" t="str">
        <f aca="false">إعدادات!$E$17</f>
        <v>نبيتي</v>
      </c>
      <c r="E20" s="76" t="n">
        <f aca="false">'مخزن القماش الخام'!$H$16</f>
        <v>0</v>
      </c>
      <c r="F20" s="77" t="n">
        <f aca="false">IF(ISBLANK($E$4)*ISBLANK($G$4),SUMIFS('إذن توريد قماش'!$I$6:$I$200,'إذن توريد قماش'!$F$6:$F$200,إعدادات!$E$17),IF(ISBLANK($E$4),SUMIFS('إذن توريد قماش'!$I$6:$I$200,'إذن توريد قماش'!$F$6:$F$200,إعدادات!$E$17,'إذن توريد قماش'!$E$6:$E$200,"&lt;="&amp;$G$4),IF(ISBLANK($G$4),SUMIFS('إذن توريد قماش'!$I$6:$I$200,'إذن توريد قماش'!$F$6:$F$200,إعدادات!$E$17,'إذن توريد قماش'!$E$6:$E$200,"&gt;="&amp;$E$4),SUMIFS('إذن توريد قماش'!$I$6:$I$200,'إذن توريد قماش'!$F$6:$F$200,إعدادات!$E$17,'إذن توريد قماش'!$E$6:$E$200,"&gt;="&amp;$E$4,'إذن توريد قماش'!$E$6:$E$200,"&lt;="&amp;$G$4))))</f>
        <v>0</v>
      </c>
      <c r="G20" s="78" t="n">
        <f aca="false">IF(ISBLANK($E$4)*ISBLANK($G$4),SUMIFS('إذن صرف قماش'!$J$6:$J$200,'إذن صرف قماش'!$F$6:$F$200,إعدادات!$E$17,'إذن صرف قماش'!$M$6:$M$200,"معتمد"),IF(ISBLANK($E$4),SUMIFS('إذن صرف قماش'!$J$6:$J$200,'إذن صرف قماش'!$F$6:$F$200,إعدادات!$E$17,'إذن صرف قماش'!$M$6:$M$200,"معتمد",'إذن صرف قماش'!$E$6:$E$200,"&lt;="&amp;$G$4),IF(ISBLANK($G$4),SUMIFS('إذن صرف قماش'!$J$6:$J$200,'إذن صرف قماش'!$F$6:$F$200,إعدادات!$E$17,'إذن صرف قماش'!$M$6:$M$200,"معتمد",'إذن صرف قماش'!$E$6:$E$200,"&gt;="&amp;$E$4),SUMIFS('إذن صرف قماش'!$J$6:$J$200,'إذن صرف قماش'!$F$6:$F$200,إعدادات!$E$17,'إذن صرف قماش'!$M$6:$M$200,"معتمد",'إذن صرف قماش'!$E$6:$E$200,"&gt;="&amp;$E$4,'إذن صرف قماش'!$E$6:$E$200,"&lt;="&amp;$G$4))))</f>
        <v>0</v>
      </c>
      <c r="H20" s="79" t="n">
        <f aca="false">F20-G20</f>
        <v>0</v>
      </c>
      <c r="I20" s="80" t="n">
        <f aca="false">E20+F20-G20</f>
        <v>0</v>
      </c>
      <c r="J20" s="81" t="str">
        <f aca="false">IF(I20=0,"🔴 نفد",IF(I20&lt;إعدادات!$H$17,"⚠️ منخفض","✅ جيد"))</f>
        <v>🔴 نفد</v>
      </c>
    </row>
    <row r="21" customFormat="false" ht="24" hidden="false" customHeight="true" outlineLevel="0" collapsed="false">
      <c r="D21" s="48" t="str">
        <f aca="false">إعدادات!$E$18</f>
        <v>منت جرين</v>
      </c>
      <c r="E21" s="76" t="n">
        <f aca="false">'مخزن القماش الخام'!$H$17</f>
        <v>0</v>
      </c>
      <c r="F21" s="77" t="n">
        <f aca="false">IF(ISBLANK($E$4)*ISBLANK($G$4),SUMIFS('إذن توريد قماش'!$I$6:$I$200,'إذن توريد قماش'!$F$6:$F$200,إعدادات!$E$18),IF(ISBLANK($E$4),SUMIFS('إذن توريد قماش'!$I$6:$I$200,'إذن توريد قماش'!$F$6:$F$200,إعدادات!$E$18,'إذن توريد قماش'!$E$6:$E$200,"&lt;="&amp;$G$4),IF(ISBLANK($G$4),SUMIFS('إذن توريد قماش'!$I$6:$I$200,'إذن توريد قماش'!$F$6:$F$200,إعدادات!$E$18,'إذن توريد قماش'!$E$6:$E$200,"&gt;="&amp;$E$4),SUMIFS('إذن توريد قماش'!$I$6:$I$200,'إذن توريد قماش'!$F$6:$F$200,إعدادات!$E$18,'إذن توريد قماش'!$E$6:$E$200,"&gt;="&amp;$E$4,'إذن توريد قماش'!$E$6:$E$200,"&lt;="&amp;$G$4))))</f>
        <v>0</v>
      </c>
      <c r="G21" s="78" t="n">
        <f aca="false">IF(ISBLANK($E$4)*ISBLANK($G$4),SUMIFS('إذن صرف قماش'!$J$6:$J$200,'إذن صرف قماش'!$F$6:$F$200,إعدادات!$E$18,'إذن صرف قماش'!$M$6:$M$200,"معتمد"),IF(ISBLANK($E$4),SUMIFS('إذن صرف قماش'!$J$6:$J$200,'إذن صرف قماش'!$F$6:$F$200,إعدادات!$E$18,'إذن صرف قماش'!$M$6:$M$200,"معتمد",'إذن صرف قماش'!$E$6:$E$200,"&lt;="&amp;$G$4),IF(ISBLANK($G$4),SUMIFS('إذن صرف قماش'!$J$6:$J$200,'إذن صرف قماش'!$F$6:$F$200,إعدادات!$E$18,'إذن صرف قماش'!$M$6:$M$200,"معتمد",'إذن صرف قماش'!$E$6:$E$200,"&gt;="&amp;$E$4),SUMIFS('إذن صرف قماش'!$J$6:$J$200,'إذن صرف قماش'!$F$6:$F$200,إعدادات!$E$18,'إذن صرف قماش'!$M$6:$M$200,"معتمد",'إذن صرف قماش'!$E$6:$E$200,"&gt;="&amp;$E$4,'إذن صرف قماش'!$E$6:$E$200,"&lt;="&amp;$G$4))))</f>
        <v>0</v>
      </c>
      <c r="H21" s="79" t="n">
        <f aca="false">F21-G21</f>
        <v>0</v>
      </c>
      <c r="I21" s="80" t="n">
        <f aca="false">E21+F21-G21</f>
        <v>0</v>
      </c>
      <c r="J21" s="81" t="str">
        <f aca="false">IF(I21=0,"🔴 نفد",IF(I21&lt;إعدادات!$H$18,"⚠️ منخفض","✅ جيد"))</f>
        <v>🔴 نفد</v>
      </c>
    </row>
    <row r="22" customFormat="false" ht="24" hidden="false" customHeight="true" outlineLevel="0" collapsed="false">
      <c r="D22" s="50" t="str">
        <f aca="false">إعدادات!$E$19</f>
        <v>بنك</v>
      </c>
      <c r="E22" s="76" t="n">
        <f aca="false">'مخزن القماش الخام'!$H$18</f>
        <v>0</v>
      </c>
      <c r="F22" s="77" t="n">
        <f aca="false">IF(ISBLANK($E$4)*ISBLANK($G$4),SUMIFS('إذن توريد قماش'!$I$6:$I$200,'إذن توريد قماش'!$F$6:$F$200,إعدادات!$E$19),IF(ISBLANK($E$4),SUMIFS('إذن توريد قماش'!$I$6:$I$200,'إذن توريد قماش'!$F$6:$F$200,إعدادات!$E$19,'إذن توريد قماش'!$E$6:$E$200,"&lt;="&amp;$G$4),IF(ISBLANK($G$4),SUMIFS('إذن توريد قماش'!$I$6:$I$200,'إذن توريد قماش'!$F$6:$F$200,إعدادات!$E$19,'إذن توريد قماش'!$E$6:$E$200,"&gt;="&amp;$E$4),SUMIFS('إذن توريد قماش'!$I$6:$I$200,'إذن توريد قماش'!$F$6:$F$200,إعدادات!$E$19,'إذن توريد قماش'!$E$6:$E$200,"&gt;="&amp;$E$4,'إذن توريد قماش'!$E$6:$E$200,"&lt;="&amp;$G$4))))</f>
        <v>0</v>
      </c>
      <c r="G22" s="78" t="n">
        <f aca="false">IF(ISBLANK($E$4)*ISBLANK($G$4),SUMIFS('إذن صرف قماش'!$J$6:$J$200,'إذن صرف قماش'!$F$6:$F$200,إعدادات!$E$19,'إذن صرف قماش'!$M$6:$M$200,"معتمد"),IF(ISBLANK($E$4),SUMIFS('إذن صرف قماش'!$J$6:$J$200,'إذن صرف قماش'!$F$6:$F$200,إعدادات!$E$19,'إذن صرف قماش'!$M$6:$M$200,"معتمد",'إذن صرف قماش'!$E$6:$E$200,"&lt;="&amp;$G$4),IF(ISBLANK($G$4),SUMIFS('إذن صرف قماش'!$J$6:$J$200,'إذن صرف قماش'!$F$6:$F$200,إعدادات!$E$19,'إذن صرف قماش'!$M$6:$M$200,"معتمد",'إذن صرف قماش'!$E$6:$E$200,"&gt;="&amp;$E$4),SUMIFS('إذن صرف قماش'!$J$6:$J$200,'إذن صرف قماش'!$F$6:$F$200,إعدادات!$E$19,'إذن صرف قماش'!$M$6:$M$200,"معتمد",'إذن صرف قماش'!$E$6:$E$200,"&gt;="&amp;$E$4,'إذن صرف قماش'!$E$6:$E$200,"&lt;="&amp;$G$4))))</f>
        <v>0</v>
      </c>
      <c r="H22" s="79" t="n">
        <f aca="false">F22-G22</f>
        <v>0</v>
      </c>
      <c r="I22" s="80" t="n">
        <f aca="false">E22+F22-G22</f>
        <v>0</v>
      </c>
      <c r="J22" s="81" t="str">
        <f aca="false">IF(I22=0,"🔴 نفد",IF(I22&lt;إعدادات!$H$19,"⚠️ منخفض","✅ جيد"))</f>
        <v>🔴 نفد</v>
      </c>
    </row>
    <row r="23" customFormat="false" ht="24" hidden="false" customHeight="true" outlineLevel="0" collapsed="false">
      <c r="D23" s="52" t="str">
        <f aca="false">إعدادات!$E$20</f>
        <v>روز</v>
      </c>
      <c r="E23" s="76" t="n">
        <f aca="false">'مخزن القماش الخام'!$H$19</f>
        <v>0</v>
      </c>
      <c r="F23" s="77" t="n">
        <f aca="false">IF(ISBLANK($E$4)*ISBLANK($G$4),SUMIFS('إذن توريد قماش'!$I$6:$I$200,'إذن توريد قماش'!$F$6:$F$200,إعدادات!$E$20),IF(ISBLANK($E$4),SUMIFS('إذن توريد قماش'!$I$6:$I$200,'إذن توريد قماش'!$F$6:$F$200,إعدادات!$E$20,'إذن توريد قماش'!$E$6:$E$200,"&lt;="&amp;$G$4),IF(ISBLANK($G$4),SUMIFS('إذن توريد قماش'!$I$6:$I$200,'إذن توريد قماش'!$F$6:$F$200,إعدادات!$E$20,'إذن توريد قماش'!$E$6:$E$200,"&gt;="&amp;$E$4),SUMIFS('إذن توريد قماش'!$I$6:$I$200,'إذن توريد قماش'!$F$6:$F$200,إعدادات!$E$20,'إذن توريد قماش'!$E$6:$E$200,"&gt;="&amp;$E$4,'إذن توريد قماش'!$E$6:$E$200,"&lt;="&amp;$G$4))))</f>
        <v>0</v>
      </c>
      <c r="G23" s="78" t="n">
        <f aca="false">IF(ISBLANK($E$4)*ISBLANK($G$4),SUMIFS('إذن صرف قماش'!$J$6:$J$200,'إذن صرف قماش'!$F$6:$F$200,إعدادات!$E$20,'إذن صرف قماش'!$M$6:$M$200,"معتمد"),IF(ISBLANK($E$4),SUMIFS('إذن صرف قماش'!$J$6:$J$200,'إذن صرف قماش'!$F$6:$F$200,إعدادات!$E$20,'إذن صرف قماش'!$M$6:$M$200,"معتمد",'إذن صرف قماش'!$E$6:$E$200,"&lt;="&amp;$G$4),IF(ISBLANK($G$4),SUMIFS('إذن صرف قماش'!$J$6:$J$200,'إذن صرف قماش'!$F$6:$F$200,إعدادات!$E$20,'إذن صرف قماش'!$M$6:$M$200,"معتمد",'إذن صرف قماش'!$E$6:$E$200,"&gt;="&amp;$E$4),SUMIFS('إذن صرف قماش'!$J$6:$J$200,'إذن صرف قماش'!$F$6:$F$200,إعدادات!$E$20,'إذن صرف قماش'!$M$6:$M$200,"معتمد",'إذن صرف قماش'!$E$6:$E$200,"&gt;="&amp;$E$4,'إذن صرف قماش'!$E$6:$E$200,"&lt;="&amp;$G$4))))</f>
        <v>0</v>
      </c>
      <c r="H23" s="79" t="n">
        <f aca="false">F23-G23</f>
        <v>0</v>
      </c>
      <c r="I23" s="80" t="n">
        <f aca="false">E23+F23-G23</f>
        <v>0</v>
      </c>
      <c r="J23" s="81" t="str">
        <f aca="false">IF(I23=0,"🔴 نفد",IF(I23&lt;إعدادات!$H$20,"⚠️ منخفض","✅ جيد"))</f>
        <v>🔴 نفد</v>
      </c>
    </row>
    <row r="24" customFormat="false" ht="24" hidden="false" customHeight="true" outlineLevel="0" collapsed="false">
      <c r="D24" s="54" t="str">
        <f aca="false">إعدادات!$E$21</f>
        <v>موف فاتح</v>
      </c>
      <c r="E24" s="76" t="n">
        <f aca="false">'مخزن القماش الخام'!$H$20</f>
        <v>0</v>
      </c>
      <c r="F24" s="77" t="n">
        <f aca="false">IF(ISBLANK($E$4)*ISBLANK($G$4),SUMIFS('إذن توريد قماش'!$I$6:$I$200,'إذن توريد قماش'!$F$6:$F$200,إعدادات!$E$21),IF(ISBLANK($E$4),SUMIFS('إذن توريد قماش'!$I$6:$I$200,'إذن توريد قماش'!$F$6:$F$200,إعدادات!$E$21,'إذن توريد قماش'!$E$6:$E$200,"&lt;="&amp;$G$4),IF(ISBLANK($G$4),SUMIFS('إذن توريد قماش'!$I$6:$I$200,'إذن توريد قماش'!$F$6:$F$200,إعدادات!$E$21,'إذن توريد قماش'!$E$6:$E$200,"&gt;="&amp;$E$4),SUMIFS('إذن توريد قماش'!$I$6:$I$200,'إذن توريد قماش'!$F$6:$F$200,إعدادات!$E$21,'إذن توريد قماش'!$E$6:$E$200,"&gt;="&amp;$E$4,'إذن توريد قماش'!$E$6:$E$200,"&lt;="&amp;$G$4))))</f>
        <v>0</v>
      </c>
      <c r="G24" s="78" t="n">
        <f aca="false">IF(ISBLANK($E$4)*ISBLANK($G$4),SUMIFS('إذن صرف قماش'!$J$6:$J$200,'إذن صرف قماش'!$F$6:$F$200,إعدادات!$E$21,'إذن صرف قماش'!$M$6:$M$200,"معتمد"),IF(ISBLANK($E$4),SUMIFS('إذن صرف قماش'!$J$6:$J$200,'إذن صرف قماش'!$F$6:$F$200,إعدادات!$E$21,'إذن صرف قماش'!$M$6:$M$200,"معتمد",'إذن صرف قماش'!$E$6:$E$200,"&lt;="&amp;$G$4),IF(ISBLANK($G$4),SUMIFS('إذن صرف قماش'!$J$6:$J$200,'إذن صرف قماش'!$F$6:$F$200,إعدادات!$E$21,'إذن صرف قماش'!$M$6:$M$200,"معتمد",'إذن صرف قماش'!$E$6:$E$200,"&gt;="&amp;$E$4),SUMIFS('إذن صرف قماش'!$J$6:$J$200,'إذن صرف قماش'!$F$6:$F$200,إعدادات!$E$21,'إذن صرف قماش'!$M$6:$M$200,"معتمد",'إذن صرف قماش'!$E$6:$E$200,"&gt;="&amp;$E$4,'إذن صرف قماش'!$E$6:$E$200,"&lt;="&amp;$G$4))))</f>
        <v>0</v>
      </c>
      <c r="H24" s="79" t="n">
        <f aca="false">F24-G24</f>
        <v>0</v>
      </c>
      <c r="I24" s="80" t="n">
        <f aca="false">E24+F24-G24</f>
        <v>0</v>
      </c>
      <c r="J24" s="81" t="str">
        <f aca="false">IF(I24=0,"🔴 نفد",IF(I24&lt;إعدادات!$H$21,"⚠️ منخفض","✅ جيد"))</f>
        <v>🔴 نفد</v>
      </c>
    </row>
    <row r="25" customFormat="false" ht="27.75" hidden="false" customHeight="true" outlineLevel="0" collapsed="false">
      <c r="D25" s="82" t="s">
        <v>142</v>
      </c>
      <c r="E25" s="82"/>
      <c r="F25" s="80" t="n">
        <f aca="false">SUM(F8:F24)</f>
        <v>520</v>
      </c>
      <c r="G25" s="80" t="n">
        <f aca="false">SUM(G8:G24)</f>
        <v>50</v>
      </c>
      <c r="H25" s="80" t="n">
        <f aca="false">SUM(H8:H24)</f>
        <v>470</v>
      </c>
      <c r="I25" s="80" t="n">
        <f aca="false">SUM(I8:I24)</f>
        <v>470</v>
      </c>
      <c r="J25" s="15"/>
    </row>
    <row r="26" customFormat="false" ht="27.75" hidden="false" customHeight="true" outlineLevel="0" collapsed="false">
      <c r="D26" s="79" t="s">
        <v>143</v>
      </c>
      <c r="E26" s="83" t="str">
        <f aca="false">IFERROR(INDEX(D8:D24,MATCH(MAX(G8:G24),G8:G24,0)),"—")</f>
        <v>تركوازي</v>
      </c>
      <c r="F26" s="83" t="n">
        <f aca="false">MAX(G8:G24)</f>
        <v>50</v>
      </c>
      <c r="G26" s="84"/>
      <c r="H26" s="84"/>
      <c r="I26" s="84"/>
      <c r="J26" s="84"/>
    </row>
    <row r="27" customFormat="false" ht="6" hidden="false" customHeight="true" outlineLevel="0" collapsed="false"/>
    <row r="28" customFormat="false" ht="27.75" hidden="false" customHeight="true" outlineLevel="0" collapsed="false">
      <c r="D28" s="85" t="s">
        <v>144</v>
      </c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</row>
    <row r="29" customFormat="false" ht="31.5" hidden="false" customHeight="true" outlineLevel="0" collapsed="false">
      <c r="D29" s="86" t="s">
        <v>135</v>
      </c>
      <c r="E29" s="87" t="s">
        <v>145</v>
      </c>
      <c r="F29" s="87" t="s">
        <v>146</v>
      </c>
      <c r="G29" s="87" t="s">
        <v>147</v>
      </c>
      <c r="H29" s="87" t="s">
        <v>148</v>
      </c>
      <c r="I29" s="87" t="s">
        <v>149</v>
      </c>
      <c r="J29" s="87" t="s">
        <v>150</v>
      </c>
      <c r="K29" s="87" t="s">
        <v>151</v>
      </c>
      <c r="L29" s="87" t="s">
        <v>152</v>
      </c>
      <c r="M29" s="87" t="s">
        <v>153</v>
      </c>
      <c r="N29" s="87" t="s">
        <v>154</v>
      </c>
      <c r="O29" s="87" t="s">
        <v>155</v>
      </c>
      <c r="P29" s="87" t="s">
        <v>156</v>
      </c>
      <c r="Q29" s="86" t="s">
        <v>157</v>
      </c>
    </row>
    <row r="30" customFormat="false" ht="21.75" hidden="false" customHeight="true" outlineLevel="0" collapsed="false">
      <c r="D30" s="88" t="s">
        <v>158</v>
      </c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</row>
    <row r="31" customFormat="false" ht="19.5" hidden="false" customHeight="true" outlineLevel="0" collapsed="false">
      <c r="D31" s="15" t="str">
        <f aca="false">إعدادات!$E$5</f>
        <v>كحلي</v>
      </c>
      <c r="E31" s="89" t="n">
        <f aca="false">SUMIFS('إذن توريد قماش'!$I$6:$I$200,'إذن توريد قماش'!$F$6:$F$200,إعدادات!$E$5,'إذن توريد قماش'!$E$6:$E$200,"&gt;="&amp;DATE(IF(ISBLANK($K$4),1900,$K$4),1,1),'إذن توريد قماش'!$E$6:$E$200,"&lt;="&amp;EOMONTH(DATE(IF(ISBLANK($K$4),2100,$K$4),1,1),0))</f>
        <v>0</v>
      </c>
      <c r="F31" s="89" t="n">
        <f aca="false">SUMIFS('إذن توريد قماش'!$I$6:$I$200,'إذن توريد قماش'!$F$6:$F$200,إعدادات!$E$5,'إذن توريد قماش'!$E$6:$E$200,"&gt;="&amp;DATE(IF(ISBLANK($K$4),1900,$K$4),2,1),'إذن توريد قماش'!$E$6:$E$200,"&lt;="&amp;EOMONTH(DATE(IF(ISBLANK($K$4),2100,$K$4),2,1),0))</f>
        <v>0</v>
      </c>
      <c r="G31" s="89" t="n">
        <f aca="false">SUMIFS('إذن توريد قماش'!$I$6:$I$200,'إذن توريد قماش'!$F$6:$F$200,إعدادات!$E$5,'إذن توريد قماش'!$E$6:$E$200,"&gt;="&amp;DATE(IF(ISBLANK($K$4),1900,$K$4),3,1),'إذن توريد قماش'!$E$6:$E$200,"&lt;="&amp;EOMONTH(DATE(IF(ISBLANK($K$4),2100,$K$4),3,1),0))</f>
        <v>0</v>
      </c>
      <c r="H31" s="89" t="n">
        <f aca="false">SUMIFS('إذن توريد قماش'!$I$6:$I$200,'إذن توريد قماش'!$F$6:$F$200,إعدادات!$E$5,'إذن توريد قماش'!$E$6:$E$200,"&gt;="&amp;DATE(IF(ISBLANK($K$4),1900,$K$4),4,1),'إذن توريد قماش'!$E$6:$E$200,"&lt;="&amp;EOMONTH(DATE(IF(ISBLANK($K$4),2100,$K$4),4,1),0))</f>
        <v>0</v>
      </c>
      <c r="I31" s="89" t="n">
        <f aca="false">SUMIFS('إذن توريد قماش'!$I$6:$I$200,'إذن توريد قماش'!$F$6:$F$200,إعدادات!$E$5,'إذن توريد قماش'!$E$6:$E$200,"&gt;="&amp;DATE(IF(ISBLANK($K$4),1900,$K$4),5,1),'إذن توريد قماش'!$E$6:$E$200,"&lt;="&amp;EOMONTH(DATE(IF(ISBLANK($K$4),2100,$K$4),5,1),0))</f>
        <v>0</v>
      </c>
      <c r="J31" s="89" t="n">
        <f aca="false">SUMIFS('إذن توريد قماش'!$I$6:$I$200,'إذن توريد قماش'!$F$6:$F$200,إعدادات!$E$5,'إذن توريد قماش'!$E$6:$E$200,"&gt;="&amp;DATE(IF(ISBLANK($K$4),1900,$K$4),6,1),'إذن توريد قماش'!$E$6:$E$200,"&lt;="&amp;EOMONTH(DATE(IF(ISBLANK($K$4),2100,$K$4),6,1),0))</f>
        <v>0</v>
      </c>
      <c r="K31" s="89" t="n">
        <f aca="false">SUMIFS('إذن توريد قماش'!$I$6:$I$200,'إذن توريد قماش'!$F$6:$F$200,إعدادات!$E$5,'إذن توريد قماش'!$E$6:$E$200,"&gt;="&amp;DATE(IF(ISBLANK($K$4),1900,$K$4),7,1),'إذن توريد قماش'!$E$6:$E$200,"&lt;="&amp;EOMONTH(DATE(IF(ISBLANK($K$4),2100,$K$4),7,1),0))</f>
        <v>0</v>
      </c>
      <c r="L31" s="89" t="n">
        <f aca="false">SUMIFS('إذن توريد قماش'!$I$6:$I$200,'إذن توريد قماش'!$F$6:$F$200,إعدادات!$E$5,'إذن توريد قماش'!$E$6:$E$200,"&gt;="&amp;DATE(IF(ISBLANK($K$4),1900,$K$4),8,1),'إذن توريد قماش'!$E$6:$E$200,"&lt;="&amp;EOMONTH(DATE(IF(ISBLANK($K$4),2100,$K$4),8,1),0))</f>
        <v>0</v>
      </c>
      <c r="M31" s="89" t="n">
        <f aca="false">SUMIFS('إذن توريد قماش'!$I$6:$I$200,'إذن توريد قماش'!$F$6:$F$200,إعدادات!$E$5,'إذن توريد قماش'!$E$6:$E$200,"&gt;="&amp;DATE(IF(ISBLANK($K$4),1900,$K$4),9,1),'إذن توريد قماش'!$E$6:$E$200,"&lt;="&amp;EOMONTH(DATE(IF(ISBLANK($K$4),2100,$K$4),9,1),0))</f>
        <v>0</v>
      </c>
      <c r="N31" s="89" t="n">
        <f aca="false">SUMIFS('إذن توريد قماش'!$I$6:$I$200,'إذن توريد قماش'!$F$6:$F$200,إعدادات!$E$5,'إذن توريد قماش'!$E$6:$E$200,"&gt;="&amp;DATE(IF(ISBLANK($K$4),1900,$K$4),10,1),'إذن توريد قماش'!$E$6:$E$200,"&lt;="&amp;EOMONTH(DATE(IF(ISBLANK($K$4),2100,$K$4),10,1),0))</f>
        <v>0</v>
      </c>
      <c r="O31" s="89" t="n">
        <f aca="false">SUMIFS('إذن توريد قماش'!$I$6:$I$200,'إذن توريد قماش'!$F$6:$F$200,إعدادات!$E$5,'إذن توريد قماش'!$E$6:$E$200,"&gt;="&amp;DATE(IF(ISBLANK($K$4),1900,$K$4),11,1),'إذن توريد قماش'!$E$6:$E$200,"&lt;="&amp;EOMONTH(DATE(IF(ISBLANK($K$4),2100,$K$4),11,1),0))</f>
        <v>0</v>
      </c>
      <c r="P31" s="89" t="n">
        <f aca="false">SUMIFS('إذن توريد قماش'!$I$6:$I$200,'إذن توريد قماش'!$F$6:$F$200,إعدادات!$E$5,'إذن توريد قماش'!$E$6:$E$200,"&gt;="&amp;DATE(IF(ISBLANK($K$4),1900,$K$4),12,1),'إذن توريد قماش'!$E$6:$E$200,"&lt;="&amp;EOMONTH(DATE(IF(ISBLANK($K$4),2100,$K$4),12,1),0))</f>
        <v>0</v>
      </c>
      <c r="Q31" s="90" t="n">
        <f aca="false">SUM(E31:P31)</f>
        <v>0</v>
      </c>
    </row>
    <row r="32" customFormat="false" ht="19.5" hidden="false" customHeight="true" outlineLevel="0" collapsed="false">
      <c r="D32" s="23" t="str">
        <f aca="false">إعدادات!$E$6</f>
        <v>تركوازي</v>
      </c>
      <c r="E32" s="89" t="n">
        <f aca="false">SUMIFS('إذن توريد قماش'!$I$6:$I$200,'إذن توريد قماش'!$F$6:$F$200,إعدادات!$E$6,'إذن توريد قماش'!$E$6:$E$200,"&gt;="&amp;DATE(IF(ISBLANK($K$4),1900,$K$4),1,1),'إذن توريد قماش'!$E$6:$E$200,"&lt;="&amp;EOMONTH(DATE(IF(ISBLANK($K$4),2100,$K$4),1,1),0))</f>
        <v>520</v>
      </c>
      <c r="F32" s="89" t="n">
        <f aca="false">SUMIFS('إذن توريد قماش'!$I$6:$I$200,'إذن توريد قماش'!$F$6:$F$200,إعدادات!$E$6,'إذن توريد قماش'!$E$6:$E$200,"&gt;="&amp;DATE(IF(ISBLANK($K$4),1900,$K$4),2,1),'إذن توريد قماش'!$E$6:$E$200,"&lt;="&amp;EOMONTH(DATE(IF(ISBLANK($K$4),2100,$K$4),2,1),0))</f>
        <v>520</v>
      </c>
      <c r="G32" s="89" t="n">
        <f aca="false">SUMIFS('إذن توريد قماش'!$I$6:$I$200,'إذن توريد قماش'!$F$6:$F$200,إعدادات!$E$6,'إذن توريد قماش'!$E$6:$E$200,"&gt;="&amp;DATE(IF(ISBLANK($K$4),1900,$K$4),3,1),'إذن توريد قماش'!$E$6:$E$200,"&lt;="&amp;EOMONTH(DATE(IF(ISBLANK($K$4),2100,$K$4),3,1),0))</f>
        <v>520</v>
      </c>
      <c r="H32" s="89" t="n">
        <f aca="false">SUMIFS('إذن توريد قماش'!$I$6:$I$200,'إذن توريد قماش'!$F$6:$F$200,إعدادات!$E$6,'إذن توريد قماش'!$E$6:$E$200,"&gt;="&amp;DATE(IF(ISBLANK($K$4),1900,$K$4),4,1),'إذن توريد قماش'!$E$6:$E$200,"&lt;="&amp;EOMONTH(DATE(IF(ISBLANK($K$4),2100,$K$4),4,1),0))</f>
        <v>520</v>
      </c>
      <c r="I32" s="89" t="n">
        <f aca="false">SUMIFS('إذن توريد قماش'!$I$6:$I$200,'إذن توريد قماش'!$F$6:$F$200,إعدادات!$E$6,'إذن توريد قماش'!$E$6:$E$200,"&gt;="&amp;DATE(IF(ISBLANK($K$4),1900,$K$4),5,1),'إذن توريد قماش'!$E$6:$E$200,"&lt;="&amp;EOMONTH(DATE(IF(ISBLANK($K$4),2100,$K$4),5,1),0))</f>
        <v>520</v>
      </c>
      <c r="J32" s="89" t="n">
        <f aca="false">SUMIFS('إذن توريد قماش'!$I$6:$I$200,'إذن توريد قماش'!$F$6:$F$200,إعدادات!$E$6,'إذن توريد قماش'!$E$6:$E$200,"&gt;="&amp;DATE(IF(ISBLANK($K$4),1900,$K$4),6,1),'إذن توريد قماش'!$E$6:$E$200,"&lt;="&amp;EOMONTH(DATE(IF(ISBLANK($K$4),2100,$K$4),6,1),0))</f>
        <v>520</v>
      </c>
      <c r="K32" s="89" t="n">
        <f aca="false">SUMIFS('إذن توريد قماش'!$I$6:$I$200,'إذن توريد قماش'!$F$6:$F$200,إعدادات!$E$6,'إذن توريد قماش'!$E$6:$E$200,"&gt;="&amp;DATE(IF(ISBLANK($K$4),1900,$K$4),7,1),'إذن توريد قماش'!$E$6:$E$200,"&lt;="&amp;EOMONTH(DATE(IF(ISBLANK($K$4),2100,$K$4),7,1),0))</f>
        <v>520</v>
      </c>
      <c r="L32" s="89" t="n">
        <f aca="false">SUMIFS('إذن توريد قماش'!$I$6:$I$200,'إذن توريد قماش'!$F$6:$F$200,إعدادات!$E$6,'إذن توريد قماش'!$E$6:$E$200,"&gt;="&amp;DATE(IF(ISBLANK($K$4),1900,$K$4),8,1),'إذن توريد قماش'!$E$6:$E$200,"&lt;="&amp;EOMONTH(DATE(IF(ISBLANK($K$4),2100,$K$4),8,1),0))</f>
        <v>520</v>
      </c>
      <c r="M32" s="89" t="n">
        <f aca="false">SUMIFS('إذن توريد قماش'!$I$6:$I$200,'إذن توريد قماش'!$F$6:$F$200,إعدادات!$E$6,'إذن توريد قماش'!$E$6:$E$200,"&gt;="&amp;DATE(IF(ISBLANK($K$4),1900,$K$4),9,1),'إذن توريد قماش'!$E$6:$E$200,"&lt;="&amp;EOMONTH(DATE(IF(ISBLANK($K$4),2100,$K$4),9,1),0))</f>
        <v>520</v>
      </c>
      <c r="N32" s="89" t="n">
        <f aca="false">SUMIFS('إذن توريد قماش'!$I$6:$I$200,'إذن توريد قماش'!$F$6:$F$200,إعدادات!$E$6,'إذن توريد قماش'!$E$6:$E$200,"&gt;="&amp;DATE(IF(ISBLANK($K$4),1900,$K$4),10,1),'إذن توريد قماش'!$E$6:$E$200,"&lt;="&amp;EOMONTH(DATE(IF(ISBLANK($K$4),2100,$K$4),10,1),0))</f>
        <v>520</v>
      </c>
      <c r="O32" s="89" t="n">
        <f aca="false">SUMIFS('إذن توريد قماش'!$I$6:$I$200,'إذن توريد قماش'!$F$6:$F$200,إعدادات!$E$6,'إذن توريد قماش'!$E$6:$E$200,"&gt;="&amp;DATE(IF(ISBLANK($K$4),1900,$K$4),11,1),'إذن توريد قماش'!$E$6:$E$200,"&lt;="&amp;EOMONTH(DATE(IF(ISBLANK($K$4),2100,$K$4),11,1),0))</f>
        <v>520</v>
      </c>
      <c r="P32" s="89" t="n">
        <f aca="false">SUMIFS('إذن توريد قماش'!$I$6:$I$200,'إذن توريد قماش'!$F$6:$F$200,إعدادات!$E$6,'إذن توريد قماش'!$E$6:$E$200,"&gt;="&amp;DATE(IF(ISBLANK($K$4),1900,$K$4),12,1),'إذن توريد قماش'!$E$6:$E$200,"&lt;="&amp;EOMONTH(DATE(IF(ISBLANK($K$4),2100,$K$4),12,1),0))</f>
        <v>520</v>
      </c>
      <c r="Q32" s="90" t="n">
        <f aca="false">SUM(E32:P32)</f>
        <v>6240</v>
      </c>
    </row>
    <row r="33" customFormat="false" ht="19.5" hidden="false" customHeight="true" outlineLevel="0" collapsed="false">
      <c r="D33" s="26" t="str">
        <f aca="false">إعدادات!$E$7</f>
        <v>لبن</v>
      </c>
      <c r="E33" s="89" t="n">
        <f aca="false">SUMIFS('إذن توريد قماش'!$I$6:$I$200,'إذن توريد قماش'!$F$6:$F$200,إعدادات!$E$7,'إذن توريد قماش'!$E$6:$E$200,"&gt;="&amp;DATE(IF(ISBLANK($K$4),1900,$K$4),1,1),'إذن توريد قماش'!$E$6:$E$200,"&lt;="&amp;EOMONTH(DATE(IF(ISBLANK($K$4),2100,$K$4),1,1),0))</f>
        <v>0</v>
      </c>
      <c r="F33" s="89" t="n">
        <f aca="false">SUMIFS('إذن توريد قماش'!$I$6:$I$200,'إذن توريد قماش'!$F$6:$F$200,إعدادات!$E$7,'إذن توريد قماش'!$E$6:$E$200,"&gt;="&amp;DATE(IF(ISBLANK($K$4),1900,$K$4),2,1),'إذن توريد قماش'!$E$6:$E$200,"&lt;="&amp;EOMONTH(DATE(IF(ISBLANK($K$4),2100,$K$4),2,1),0))</f>
        <v>0</v>
      </c>
      <c r="G33" s="89" t="n">
        <f aca="false">SUMIFS('إذن توريد قماش'!$I$6:$I$200,'إذن توريد قماش'!$F$6:$F$200,إعدادات!$E$7,'إذن توريد قماش'!$E$6:$E$200,"&gt;="&amp;DATE(IF(ISBLANK($K$4),1900,$K$4),3,1),'إذن توريد قماش'!$E$6:$E$200,"&lt;="&amp;EOMONTH(DATE(IF(ISBLANK($K$4),2100,$K$4),3,1),0))</f>
        <v>0</v>
      </c>
      <c r="H33" s="89" t="n">
        <f aca="false">SUMIFS('إذن توريد قماش'!$I$6:$I$200,'إذن توريد قماش'!$F$6:$F$200,إعدادات!$E$7,'إذن توريد قماش'!$E$6:$E$200,"&gt;="&amp;DATE(IF(ISBLANK($K$4),1900,$K$4),4,1),'إذن توريد قماش'!$E$6:$E$200,"&lt;="&amp;EOMONTH(DATE(IF(ISBLANK($K$4),2100,$K$4),4,1),0))</f>
        <v>0</v>
      </c>
      <c r="I33" s="89" t="n">
        <f aca="false">SUMIFS('إذن توريد قماش'!$I$6:$I$200,'إذن توريد قماش'!$F$6:$F$200,إعدادات!$E$7,'إذن توريد قماش'!$E$6:$E$200,"&gt;="&amp;DATE(IF(ISBLANK($K$4),1900,$K$4),5,1),'إذن توريد قماش'!$E$6:$E$200,"&lt;="&amp;EOMONTH(DATE(IF(ISBLANK($K$4),2100,$K$4),5,1),0))</f>
        <v>0</v>
      </c>
      <c r="J33" s="89" t="n">
        <f aca="false">SUMIFS('إذن توريد قماش'!$I$6:$I$200,'إذن توريد قماش'!$F$6:$F$200,إعدادات!$E$7,'إذن توريد قماش'!$E$6:$E$200,"&gt;="&amp;DATE(IF(ISBLANK($K$4),1900,$K$4),6,1),'إذن توريد قماش'!$E$6:$E$200,"&lt;="&amp;EOMONTH(DATE(IF(ISBLANK($K$4),2100,$K$4),6,1),0))</f>
        <v>0</v>
      </c>
      <c r="K33" s="89" t="n">
        <f aca="false">SUMIFS('إذن توريد قماش'!$I$6:$I$200,'إذن توريد قماش'!$F$6:$F$200,إعدادات!$E$7,'إذن توريد قماش'!$E$6:$E$200,"&gt;="&amp;DATE(IF(ISBLANK($K$4),1900,$K$4),7,1),'إذن توريد قماش'!$E$6:$E$200,"&lt;="&amp;EOMONTH(DATE(IF(ISBLANK($K$4),2100,$K$4),7,1),0))</f>
        <v>0</v>
      </c>
      <c r="L33" s="89" t="n">
        <f aca="false">SUMIFS('إذن توريد قماش'!$I$6:$I$200,'إذن توريد قماش'!$F$6:$F$200,إعدادات!$E$7,'إذن توريد قماش'!$E$6:$E$200,"&gt;="&amp;DATE(IF(ISBLANK($K$4),1900,$K$4),8,1),'إذن توريد قماش'!$E$6:$E$200,"&lt;="&amp;EOMONTH(DATE(IF(ISBLANK($K$4),2100,$K$4),8,1),0))</f>
        <v>0</v>
      </c>
      <c r="M33" s="89" t="n">
        <f aca="false">SUMIFS('إذن توريد قماش'!$I$6:$I$200,'إذن توريد قماش'!$F$6:$F$200,إعدادات!$E$7,'إذن توريد قماش'!$E$6:$E$200,"&gt;="&amp;DATE(IF(ISBLANK($K$4),1900,$K$4),9,1),'إذن توريد قماش'!$E$6:$E$200,"&lt;="&amp;EOMONTH(DATE(IF(ISBLANK($K$4),2100,$K$4),9,1),0))</f>
        <v>0</v>
      </c>
      <c r="N33" s="89" t="n">
        <f aca="false">SUMIFS('إذن توريد قماش'!$I$6:$I$200,'إذن توريد قماش'!$F$6:$F$200,إعدادات!$E$7,'إذن توريد قماش'!$E$6:$E$200,"&gt;="&amp;DATE(IF(ISBLANK($K$4),1900,$K$4),10,1),'إذن توريد قماش'!$E$6:$E$200,"&lt;="&amp;EOMONTH(DATE(IF(ISBLANK($K$4),2100,$K$4),10,1),0))</f>
        <v>0</v>
      </c>
      <c r="O33" s="89" t="n">
        <f aca="false">SUMIFS('إذن توريد قماش'!$I$6:$I$200,'إذن توريد قماش'!$F$6:$F$200,إعدادات!$E$7,'إذن توريد قماش'!$E$6:$E$200,"&gt;="&amp;DATE(IF(ISBLANK($K$4),1900,$K$4),11,1),'إذن توريد قماش'!$E$6:$E$200,"&lt;="&amp;EOMONTH(DATE(IF(ISBLANK($K$4),2100,$K$4),11,1),0))</f>
        <v>0</v>
      </c>
      <c r="P33" s="89" t="n">
        <f aca="false">SUMIFS('إذن توريد قماش'!$I$6:$I$200,'إذن توريد قماش'!$F$6:$F$200,إعدادات!$E$7,'إذن توريد قماش'!$E$6:$E$200,"&gt;="&amp;DATE(IF(ISBLANK($K$4),1900,$K$4),12,1),'إذن توريد قماش'!$E$6:$E$200,"&lt;="&amp;EOMONTH(DATE(IF(ISBLANK($K$4),2100,$K$4),12,1),0))</f>
        <v>0</v>
      </c>
      <c r="Q33" s="90" t="n">
        <f aca="false">SUM(E33:P33)</f>
        <v>0</v>
      </c>
    </row>
    <row r="34" customFormat="false" ht="19.5" hidden="false" customHeight="true" outlineLevel="0" collapsed="false">
      <c r="D34" s="28" t="str">
        <f aca="false">إعدادات!$E$8</f>
        <v>أسود</v>
      </c>
      <c r="E34" s="89" t="n">
        <f aca="false">SUMIFS('إذن توريد قماش'!$I$6:$I$200,'إذن توريد قماش'!$F$6:$F$200,إعدادات!$E$8,'إذن توريد قماش'!$E$6:$E$200,"&gt;="&amp;DATE(IF(ISBLANK($K$4),1900,$K$4),1,1),'إذن توريد قماش'!$E$6:$E$200,"&lt;="&amp;EOMONTH(DATE(IF(ISBLANK($K$4),2100,$K$4),1,1),0))</f>
        <v>0</v>
      </c>
      <c r="F34" s="89" t="n">
        <f aca="false">SUMIFS('إذن توريد قماش'!$I$6:$I$200,'إذن توريد قماش'!$F$6:$F$200,إعدادات!$E$8,'إذن توريد قماش'!$E$6:$E$200,"&gt;="&amp;DATE(IF(ISBLANK($K$4),1900,$K$4),2,1),'إذن توريد قماش'!$E$6:$E$200,"&lt;="&amp;EOMONTH(DATE(IF(ISBLANK($K$4),2100,$K$4),2,1),0))</f>
        <v>0</v>
      </c>
      <c r="G34" s="89" t="n">
        <f aca="false">SUMIFS('إذن توريد قماش'!$I$6:$I$200,'إذن توريد قماش'!$F$6:$F$200,إعدادات!$E$8,'إذن توريد قماش'!$E$6:$E$200,"&gt;="&amp;DATE(IF(ISBLANK($K$4),1900,$K$4),3,1),'إذن توريد قماش'!$E$6:$E$200,"&lt;="&amp;EOMONTH(DATE(IF(ISBLANK($K$4),2100,$K$4),3,1),0))</f>
        <v>0</v>
      </c>
      <c r="H34" s="89" t="n">
        <f aca="false">SUMIFS('إذن توريد قماش'!$I$6:$I$200,'إذن توريد قماش'!$F$6:$F$200,إعدادات!$E$8,'إذن توريد قماش'!$E$6:$E$200,"&gt;="&amp;DATE(IF(ISBLANK($K$4),1900,$K$4),4,1),'إذن توريد قماش'!$E$6:$E$200,"&lt;="&amp;EOMONTH(DATE(IF(ISBLANK($K$4),2100,$K$4),4,1),0))</f>
        <v>0</v>
      </c>
      <c r="I34" s="89" t="n">
        <f aca="false">SUMIFS('إذن توريد قماش'!$I$6:$I$200,'إذن توريد قماش'!$F$6:$F$200,إعدادات!$E$8,'إذن توريد قماش'!$E$6:$E$200,"&gt;="&amp;DATE(IF(ISBLANK($K$4),1900,$K$4),5,1),'إذن توريد قماش'!$E$6:$E$200,"&lt;="&amp;EOMONTH(DATE(IF(ISBLANK($K$4),2100,$K$4),5,1),0))</f>
        <v>0</v>
      </c>
      <c r="J34" s="89" t="n">
        <f aca="false">SUMIFS('إذن توريد قماش'!$I$6:$I$200,'إذن توريد قماش'!$F$6:$F$200,إعدادات!$E$8,'إذن توريد قماش'!$E$6:$E$200,"&gt;="&amp;DATE(IF(ISBLANK($K$4),1900,$K$4),6,1),'إذن توريد قماش'!$E$6:$E$200,"&lt;="&amp;EOMONTH(DATE(IF(ISBLANK($K$4),2100,$K$4),6,1),0))</f>
        <v>0</v>
      </c>
      <c r="K34" s="89" t="n">
        <f aca="false">SUMIFS('إذن توريد قماش'!$I$6:$I$200,'إذن توريد قماش'!$F$6:$F$200,إعدادات!$E$8,'إذن توريد قماش'!$E$6:$E$200,"&gt;="&amp;DATE(IF(ISBLANK($K$4),1900,$K$4),7,1),'إذن توريد قماش'!$E$6:$E$200,"&lt;="&amp;EOMONTH(DATE(IF(ISBLANK($K$4),2100,$K$4),7,1),0))</f>
        <v>0</v>
      </c>
      <c r="L34" s="89" t="n">
        <f aca="false">SUMIFS('إذن توريد قماش'!$I$6:$I$200,'إذن توريد قماش'!$F$6:$F$200,إعدادات!$E$8,'إذن توريد قماش'!$E$6:$E$200,"&gt;="&amp;DATE(IF(ISBLANK($K$4),1900,$K$4),8,1),'إذن توريد قماش'!$E$6:$E$200,"&lt;="&amp;EOMONTH(DATE(IF(ISBLANK($K$4),2100,$K$4),8,1),0))</f>
        <v>0</v>
      </c>
      <c r="M34" s="89" t="n">
        <f aca="false">SUMIFS('إذن توريد قماش'!$I$6:$I$200,'إذن توريد قماش'!$F$6:$F$200,إعدادات!$E$8,'إذن توريد قماش'!$E$6:$E$200,"&gt;="&amp;DATE(IF(ISBLANK($K$4),1900,$K$4),9,1),'إذن توريد قماش'!$E$6:$E$200,"&lt;="&amp;EOMONTH(DATE(IF(ISBLANK($K$4),2100,$K$4),9,1),0))</f>
        <v>0</v>
      </c>
      <c r="N34" s="89" t="n">
        <f aca="false">SUMIFS('إذن توريد قماش'!$I$6:$I$200,'إذن توريد قماش'!$F$6:$F$200,إعدادات!$E$8,'إذن توريد قماش'!$E$6:$E$200,"&gt;="&amp;DATE(IF(ISBLANK($K$4),1900,$K$4),10,1),'إذن توريد قماش'!$E$6:$E$200,"&lt;="&amp;EOMONTH(DATE(IF(ISBLANK($K$4),2100,$K$4),10,1),0))</f>
        <v>0</v>
      </c>
      <c r="O34" s="89" t="n">
        <f aca="false">SUMIFS('إذن توريد قماش'!$I$6:$I$200,'إذن توريد قماش'!$F$6:$F$200,إعدادات!$E$8,'إذن توريد قماش'!$E$6:$E$200,"&gt;="&amp;DATE(IF(ISBLANK($K$4),1900,$K$4),11,1),'إذن توريد قماش'!$E$6:$E$200,"&lt;="&amp;EOMONTH(DATE(IF(ISBLANK($K$4),2100,$K$4),11,1),0))</f>
        <v>0</v>
      </c>
      <c r="P34" s="89" t="n">
        <f aca="false">SUMIFS('إذن توريد قماش'!$I$6:$I$200,'إذن توريد قماش'!$F$6:$F$200,إعدادات!$E$8,'إذن توريد قماش'!$E$6:$E$200,"&gt;="&amp;DATE(IF(ISBLANK($K$4),1900,$K$4),12,1),'إذن توريد قماش'!$E$6:$E$200,"&lt;="&amp;EOMONTH(DATE(IF(ISBLANK($K$4),2100,$K$4),12,1),0))</f>
        <v>0</v>
      </c>
      <c r="Q34" s="90" t="n">
        <f aca="false">SUM(E34:P34)</f>
        <v>0</v>
      </c>
    </row>
    <row r="35" customFormat="false" ht="19.5" hidden="false" customHeight="true" outlineLevel="0" collapsed="false">
      <c r="D35" s="30" t="str">
        <f aca="false">إعدادات!$E$9</f>
        <v>أبيض</v>
      </c>
      <c r="E35" s="89" t="n">
        <f aca="false">SUMIFS('إذن توريد قماش'!$I$6:$I$200,'إذن توريد قماش'!$F$6:$F$200,إعدادات!$E$9,'إذن توريد قماش'!$E$6:$E$200,"&gt;="&amp;DATE(IF(ISBLANK($K$4),1900,$K$4),1,1),'إذن توريد قماش'!$E$6:$E$200,"&lt;="&amp;EOMONTH(DATE(IF(ISBLANK($K$4),2100,$K$4),1,1),0))</f>
        <v>0</v>
      </c>
      <c r="F35" s="89" t="n">
        <f aca="false">SUMIFS('إذن توريد قماش'!$I$6:$I$200,'إذن توريد قماش'!$F$6:$F$200,إعدادات!$E$9,'إذن توريد قماش'!$E$6:$E$200,"&gt;="&amp;DATE(IF(ISBLANK($K$4),1900,$K$4),2,1),'إذن توريد قماش'!$E$6:$E$200,"&lt;="&amp;EOMONTH(DATE(IF(ISBLANK($K$4),2100,$K$4),2,1),0))</f>
        <v>0</v>
      </c>
      <c r="G35" s="89" t="n">
        <f aca="false">SUMIFS('إذن توريد قماش'!$I$6:$I$200,'إذن توريد قماش'!$F$6:$F$200,إعدادات!$E$9,'إذن توريد قماش'!$E$6:$E$200,"&gt;="&amp;DATE(IF(ISBLANK($K$4),1900,$K$4),3,1),'إذن توريد قماش'!$E$6:$E$200,"&lt;="&amp;EOMONTH(DATE(IF(ISBLANK($K$4),2100,$K$4),3,1),0))</f>
        <v>0</v>
      </c>
      <c r="H35" s="89" t="n">
        <f aca="false">SUMIFS('إذن توريد قماش'!$I$6:$I$200,'إذن توريد قماش'!$F$6:$F$200,إعدادات!$E$9,'إذن توريد قماش'!$E$6:$E$200,"&gt;="&amp;DATE(IF(ISBLANK($K$4),1900,$K$4),4,1),'إذن توريد قماش'!$E$6:$E$200,"&lt;="&amp;EOMONTH(DATE(IF(ISBLANK($K$4),2100,$K$4),4,1),0))</f>
        <v>0</v>
      </c>
      <c r="I35" s="89" t="n">
        <f aca="false">SUMIFS('إذن توريد قماش'!$I$6:$I$200,'إذن توريد قماش'!$F$6:$F$200,إعدادات!$E$9,'إذن توريد قماش'!$E$6:$E$200,"&gt;="&amp;DATE(IF(ISBLANK($K$4),1900,$K$4),5,1),'إذن توريد قماش'!$E$6:$E$200,"&lt;="&amp;EOMONTH(DATE(IF(ISBLANK($K$4),2100,$K$4),5,1),0))</f>
        <v>0</v>
      </c>
      <c r="J35" s="89" t="n">
        <f aca="false">SUMIFS('إذن توريد قماش'!$I$6:$I$200,'إذن توريد قماش'!$F$6:$F$200,إعدادات!$E$9,'إذن توريد قماش'!$E$6:$E$200,"&gt;="&amp;DATE(IF(ISBLANK($K$4),1900,$K$4),6,1),'إذن توريد قماش'!$E$6:$E$200,"&lt;="&amp;EOMONTH(DATE(IF(ISBLANK($K$4),2100,$K$4),6,1),0))</f>
        <v>0</v>
      </c>
      <c r="K35" s="89" t="n">
        <f aca="false">SUMIFS('إذن توريد قماش'!$I$6:$I$200,'إذن توريد قماش'!$F$6:$F$200,إعدادات!$E$9,'إذن توريد قماش'!$E$6:$E$200,"&gt;="&amp;DATE(IF(ISBLANK($K$4),1900,$K$4),7,1),'إذن توريد قماش'!$E$6:$E$200,"&lt;="&amp;EOMONTH(DATE(IF(ISBLANK($K$4),2100,$K$4),7,1),0))</f>
        <v>0</v>
      </c>
      <c r="L35" s="89" t="n">
        <f aca="false">SUMIFS('إذن توريد قماش'!$I$6:$I$200,'إذن توريد قماش'!$F$6:$F$200,إعدادات!$E$9,'إذن توريد قماش'!$E$6:$E$200,"&gt;="&amp;DATE(IF(ISBLANK($K$4),1900,$K$4),8,1),'إذن توريد قماش'!$E$6:$E$200,"&lt;="&amp;EOMONTH(DATE(IF(ISBLANK($K$4),2100,$K$4),8,1),0))</f>
        <v>0</v>
      </c>
      <c r="M35" s="89" t="n">
        <f aca="false">SUMIFS('إذن توريد قماش'!$I$6:$I$200,'إذن توريد قماش'!$F$6:$F$200,إعدادات!$E$9,'إذن توريد قماش'!$E$6:$E$200,"&gt;="&amp;DATE(IF(ISBLANK($K$4),1900,$K$4),9,1),'إذن توريد قماش'!$E$6:$E$200,"&lt;="&amp;EOMONTH(DATE(IF(ISBLANK($K$4),2100,$K$4),9,1),0))</f>
        <v>0</v>
      </c>
      <c r="N35" s="89" t="n">
        <f aca="false">SUMIFS('إذن توريد قماش'!$I$6:$I$200,'إذن توريد قماش'!$F$6:$F$200,إعدادات!$E$9,'إذن توريد قماش'!$E$6:$E$200,"&gt;="&amp;DATE(IF(ISBLANK($K$4),1900,$K$4),10,1),'إذن توريد قماش'!$E$6:$E$200,"&lt;="&amp;EOMONTH(DATE(IF(ISBLANK($K$4),2100,$K$4),10,1),0))</f>
        <v>0</v>
      </c>
      <c r="O35" s="89" t="n">
        <f aca="false">SUMIFS('إذن توريد قماش'!$I$6:$I$200,'إذن توريد قماش'!$F$6:$F$200,إعدادات!$E$9,'إذن توريد قماش'!$E$6:$E$200,"&gt;="&amp;DATE(IF(ISBLANK($K$4),1900,$K$4),11,1),'إذن توريد قماش'!$E$6:$E$200,"&lt;="&amp;EOMONTH(DATE(IF(ISBLANK($K$4),2100,$K$4),11,1),0))</f>
        <v>0</v>
      </c>
      <c r="P35" s="89" t="n">
        <f aca="false">SUMIFS('إذن توريد قماش'!$I$6:$I$200,'إذن توريد قماش'!$F$6:$F$200,إعدادات!$E$9,'إذن توريد قماش'!$E$6:$E$200,"&gt;="&amp;DATE(IF(ISBLANK($K$4),1900,$K$4),12,1),'إذن توريد قماش'!$E$6:$E$200,"&lt;="&amp;EOMONTH(DATE(IF(ISBLANK($K$4),2100,$K$4),12,1),0))</f>
        <v>0</v>
      </c>
      <c r="Q35" s="90" t="n">
        <f aca="false">SUM(E35:P35)</f>
        <v>0</v>
      </c>
    </row>
    <row r="36" customFormat="false" ht="19.5" hidden="false" customHeight="true" outlineLevel="0" collapsed="false">
      <c r="D36" s="32" t="str">
        <f aca="false">إعدادات!$E$10</f>
        <v>بن روز</v>
      </c>
      <c r="E36" s="89" t="n">
        <f aca="false">SUMIFS('إذن توريد قماش'!$I$6:$I$200,'إذن توريد قماش'!$F$6:$F$200,إعدادات!$E$10,'إذن توريد قماش'!$E$6:$E$200,"&gt;="&amp;DATE(IF(ISBLANK($K$4),1900,$K$4),1,1),'إذن توريد قماش'!$E$6:$E$200,"&lt;="&amp;EOMONTH(DATE(IF(ISBLANK($K$4),2100,$K$4),1,1),0))</f>
        <v>0</v>
      </c>
      <c r="F36" s="89" t="n">
        <f aca="false">SUMIFS('إذن توريد قماش'!$I$6:$I$200,'إذن توريد قماش'!$F$6:$F$200,إعدادات!$E$10,'إذن توريد قماش'!$E$6:$E$200,"&gt;="&amp;DATE(IF(ISBLANK($K$4),1900,$K$4),2,1),'إذن توريد قماش'!$E$6:$E$200,"&lt;="&amp;EOMONTH(DATE(IF(ISBLANK($K$4),2100,$K$4),2,1),0))</f>
        <v>0</v>
      </c>
      <c r="G36" s="89" t="n">
        <f aca="false">SUMIFS('إذن توريد قماش'!$I$6:$I$200,'إذن توريد قماش'!$F$6:$F$200,إعدادات!$E$10,'إذن توريد قماش'!$E$6:$E$200,"&gt;="&amp;DATE(IF(ISBLANK($K$4),1900,$K$4),3,1),'إذن توريد قماش'!$E$6:$E$200,"&lt;="&amp;EOMONTH(DATE(IF(ISBLANK($K$4),2100,$K$4),3,1),0))</f>
        <v>0</v>
      </c>
      <c r="H36" s="89" t="n">
        <f aca="false">SUMIFS('إذن توريد قماش'!$I$6:$I$200,'إذن توريد قماش'!$F$6:$F$200,إعدادات!$E$10,'إذن توريد قماش'!$E$6:$E$200,"&gt;="&amp;DATE(IF(ISBLANK($K$4),1900,$K$4),4,1),'إذن توريد قماش'!$E$6:$E$200,"&lt;="&amp;EOMONTH(DATE(IF(ISBLANK($K$4),2100,$K$4),4,1),0))</f>
        <v>0</v>
      </c>
      <c r="I36" s="89" t="n">
        <f aca="false">SUMIFS('إذن توريد قماش'!$I$6:$I$200,'إذن توريد قماش'!$F$6:$F$200,إعدادات!$E$10,'إذن توريد قماش'!$E$6:$E$200,"&gt;="&amp;DATE(IF(ISBLANK($K$4),1900,$K$4),5,1),'إذن توريد قماش'!$E$6:$E$200,"&lt;="&amp;EOMONTH(DATE(IF(ISBLANK($K$4),2100,$K$4),5,1),0))</f>
        <v>0</v>
      </c>
      <c r="J36" s="89" t="n">
        <f aca="false">SUMIFS('إذن توريد قماش'!$I$6:$I$200,'إذن توريد قماش'!$F$6:$F$200,إعدادات!$E$10,'إذن توريد قماش'!$E$6:$E$200,"&gt;="&amp;DATE(IF(ISBLANK($K$4),1900,$K$4),6,1),'إذن توريد قماش'!$E$6:$E$200,"&lt;="&amp;EOMONTH(DATE(IF(ISBLANK($K$4),2100,$K$4),6,1),0))</f>
        <v>0</v>
      </c>
      <c r="K36" s="89" t="n">
        <f aca="false">SUMIFS('إذن توريد قماش'!$I$6:$I$200,'إذن توريد قماش'!$F$6:$F$200,إعدادات!$E$10,'إذن توريد قماش'!$E$6:$E$200,"&gt;="&amp;DATE(IF(ISBLANK($K$4),1900,$K$4),7,1),'إذن توريد قماش'!$E$6:$E$200,"&lt;="&amp;EOMONTH(DATE(IF(ISBLANK($K$4),2100,$K$4),7,1),0))</f>
        <v>0</v>
      </c>
      <c r="L36" s="89" t="n">
        <f aca="false">SUMIFS('إذن توريد قماش'!$I$6:$I$200,'إذن توريد قماش'!$F$6:$F$200,إعدادات!$E$10,'إذن توريد قماش'!$E$6:$E$200,"&gt;="&amp;DATE(IF(ISBLANK($K$4),1900,$K$4),8,1),'إذن توريد قماش'!$E$6:$E$200,"&lt;="&amp;EOMONTH(DATE(IF(ISBLANK($K$4),2100,$K$4),8,1),0))</f>
        <v>0</v>
      </c>
      <c r="M36" s="89" t="n">
        <f aca="false">SUMIFS('إذن توريد قماش'!$I$6:$I$200,'إذن توريد قماش'!$F$6:$F$200,إعدادات!$E$10,'إذن توريد قماش'!$E$6:$E$200,"&gt;="&amp;DATE(IF(ISBLANK($K$4),1900,$K$4),9,1),'إذن توريد قماش'!$E$6:$E$200,"&lt;="&amp;EOMONTH(DATE(IF(ISBLANK($K$4),2100,$K$4),9,1),0))</f>
        <v>0</v>
      </c>
      <c r="N36" s="89" t="n">
        <f aca="false">SUMIFS('إذن توريد قماش'!$I$6:$I$200,'إذن توريد قماش'!$F$6:$F$200,إعدادات!$E$10,'إذن توريد قماش'!$E$6:$E$200,"&gt;="&amp;DATE(IF(ISBLANK($K$4),1900,$K$4),10,1),'إذن توريد قماش'!$E$6:$E$200,"&lt;="&amp;EOMONTH(DATE(IF(ISBLANK($K$4),2100,$K$4),10,1),0))</f>
        <v>0</v>
      </c>
      <c r="O36" s="89" t="n">
        <f aca="false">SUMIFS('إذن توريد قماش'!$I$6:$I$200,'إذن توريد قماش'!$F$6:$F$200,إعدادات!$E$10,'إذن توريد قماش'!$E$6:$E$200,"&gt;="&amp;DATE(IF(ISBLANK($K$4),1900,$K$4),11,1),'إذن توريد قماش'!$E$6:$E$200,"&lt;="&amp;EOMONTH(DATE(IF(ISBLANK($K$4),2100,$K$4),11,1),0))</f>
        <v>0</v>
      </c>
      <c r="P36" s="89" t="n">
        <f aca="false">SUMIFS('إذن توريد قماش'!$I$6:$I$200,'إذن توريد قماش'!$F$6:$F$200,إعدادات!$E$10,'إذن توريد قماش'!$E$6:$E$200,"&gt;="&amp;DATE(IF(ISBLANK($K$4),1900,$K$4),12,1),'إذن توريد قماش'!$E$6:$E$200,"&lt;="&amp;EOMONTH(DATE(IF(ISBLANK($K$4),2100,$K$4),12,1),0))</f>
        <v>0</v>
      </c>
      <c r="Q36" s="90" t="n">
        <f aca="false">SUM(E36:P36)</f>
        <v>0</v>
      </c>
    </row>
    <row r="37" customFormat="false" ht="19.5" hidden="false" customHeight="true" outlineLevel="0" collapsed="false">
      <c r="D37" s="34" t="str">
        <f aca="false">إعدادات!$E$11</f>
        <v>كشميري</v>
      </c>
      <c r="E37" s="89" t="n">
        <f aca="false">SUMIFS('إذن توريد قماش'!$I$6:$I$200,'إذن توريد قماش'!$F$6:$F$200,إعدادات!$E$11,'إذن توريد قماش'!$E$6:$E$200,"&gt;="&amp;DATE(IF(ISBLANK($K$4),1900,$K$4),1,1),'إذن توريد قماش'!$E$6:$E$200,"&lt;="&amp;EOMONTH(DATE(IF(ISBLANK($K$4),2100,$K$4),1,1),0))</f>
        <v>0</v>
      </c>
      <c r="F37" s="89" t="n">
        <f aca="false">SUMIFS('إذن توريد قماش'!$I$6:$I$200,'إذن توريد قماش'!$F$6:$F$200,إعدادات!$E$11,'إذن توريد قماش'!$E$6:$E$200,"&gt;="&amp;DATE(IF(ISBLANK($K$4),1900,$K$4),2,1),'إذن توريد قماش'!$E$6:$E$200,"&lt;="&amp;EOMONTH(DATE(IF(ISBLANK($K$4),2100,$K$4),2,1),0))</f>
        <v>0</v>
      </c>
      <c r="G37" s="89" t="n">
        <f aca="false">SUMIFS('إذن توريد قماش'!$I$6:$I$200,'إذن توريد قماش'!$F$6:$F$200,إعدادات!$E$11,'إذن توريد قماش'!$E$6:$E$200,"&gt;="&amp;DATE(IF(ISBLANK($K$4),1900,$K$4),3,1),'إذن توريد قماش'!$E$6:$E$200,"&lt;="&amp;EOMONTH(DATE(IF(ISBLANK($K$4),2100,$K$4),3,1),0))</f>
        <v>0</v>
      </c>
      <c r="H37" s="89" t="n">
        <f aca="false">SUMIFS('إذن توريد قماش'!$I$6:$I$200,'إذن توريد قماش'!$F$6:$F$200,إعدادات!$E$11,'إذن توريد قماش'!$E$6:$E$200,"&gt;="&amp;DATE(IF(ISBLANK($K$4),1900,$K$4),4,1),'إذن توريد قماش'!$E$6:$E$200,"&lt;="&amp;EOMONTH(DATE(IF(ISBLANK($K$4),2100,$K$4),4,1),0))</f>
        <v>0</v>
      </c>
      <c r="I37" s="89" t="n">
        <f aca="false">SUMIFS('إذن توريد قماش'!$I$6:$I$200,'إذن توريد قماش'!$F$6:$F$200,إعدادات!$E$11,'إذن توريد قماش'!$E$6:$E$200,"&gt;="&amp;DATE(IF(ISBLANK($K$4),1900,$K$4),5,1),'إذن توريد قماش'!$E$6:$E$200,"&lt;="&amp;EOMONTH(DATE(IF(ISBLANK($K$4),2100,$K$4),5,1),0))</f>
        <v>0</v>
      </c>
      <c r="J37" s="89" t="n">
        <f aca="false">SUMIFS('إذن توريد قماش'!$I$6:$I$200,'إذن توريد قماش'!$F$6:$F$200,إعدادات!$E$11,'إذن توريد قماش'!$E$6:$E$200,"&gt;="&amp;DATE(IF(ISBLANK($K$4),1900,$K$4),6,1),'إذن توريد قماش'!$E$6:$E$200,"&lt;="&amp;EOMONTH(DATE(IF(ISBLANK($K$4),2100,$K$4),6,1),0))</f>
        <v>0</v>
      </c>
      <c r="K37" s="89" t="n">
        <f aca="false">SUMIFS('إذن توريد قماش'!$I$6:$I$200,'إذن توريد قماش'!$F$6:$F$200,إعدادات!$E$11,'إذن توريد قماش'!$E$6:$E$200,"&gt;="&amp;DATE(IF(ISBLANK($K$4),1900,$K$4),7,1),'إذن توريد قماش'!$E$6:$E$200,"&lt;="&amp;EOMONTH(DATE(IF(ISBLANK($K$4),2100,$K$4),7,1),0))</f>
        <v>0</v>
      </c>
      <c r="L37" s="89" t="n">
        <f aca="false">SUMIFS('إذن توريد قماش'!$I$6:$I$200,'إذن توريد قماش'!$F$6:$F$200,إعدادات!$E$11,'إذن توريد قماش'!$E$6:$E$200,"&gt;="&amp;DATE(IF(ISBLANK($K$4),1900,$K$4),8,1),'إذن توريد قماش'!$E$6:$E$200,"&lt;="&amp;EOMONTH(DATE(IF(ISBLANK($K$4),2100,$K$4),8,1),0))</f>
        <v>0</v>
      </c>
      <c r="M37" s="89" t="n">
        <f aca="false">SUMIFS('إذن توريد قماش'!$I$6:$I$200,'إذن توريد قماش'!$F$6:$F$200,إعدادات!$E$11,'إذن توريد قماش'!$E$6:$E$200,"&gt;="&amp;DATE(IF(ISBLANK($K$4),1900,$K$4),9,1),'إذن توريد قماش'!$E$6:$E$200,"&lt;="&amp;EOMONTH(DATE(IF(ISBLANK($K$4),2100,$K$4),9,1),0))</f>
        <v>0</v>
      </c>
      <c r="N37" s="89" t="n">
        <f aca="false">SUMIFS('إذن توريد قماش'!$I$6:$I$200,'إذن توريد قماش'!$F$6:$F$200,إعدادات!$E$11,'إذن توريد قماش'!$E$6:$E$200,"&gt;="&amp;DATE(IF(ISBLANK($K$4),1900,$K$4),10,1),'إذن توريد قماش'!$E$6:$E$200,"&lt;="&amp;EOMONTH(DATE(IF(ISBLANK($K$4),2100,$K$4),10,1),0))</f>
        <v>0</v>
      </c>
      <c r="O37" s="89" t="n">
        <f aca="false">SUMIFS('إذن توريد قماش'!$I$6:$I$200,'إذن توريد قماش'!$F$6:$F$200,إعدادات!$E$11,'إذن توريد قماش'!$E$6:$E$200,"&gt;="&amp;DATE(IF(ISBLANK($K$4),1900,$K$4),11,1),'إذن توريد قماش'!$E$6:$E$200,"&lt;="&amp;EOMONTH(DATE(IF(ISBLANK($K$4),2100,$K$4),11,1),0))</f>
        <v>0</v>
      </c>
      <c r="P37" s="89" t="n">
        <f aca="false">SUMIFS('إذن توريد قماش'!$I$6:$I$200,'إذن توريد قماش'!$F$6:$F$200,إعدادات!$E$11,'إذن توريد قماش'!$E$6:$E$200,"&gt;="&amp;DATE(IF(ISBLANK($K$4),1900,$K$4),12,1),'إذن توريد قماش'!$E$6:$E$200,"&lt;="&amp;EOMONTH(DATE(IF(ISBLANK($K$4),2100,$K$4),12,1),0))</f>
        <v>0</v>
      </c>
      <c r="Q37" s="90" t="n">
        <f aca="false">SUM(E37:P37)</f>
        <v>0</v>
      </c>
    </row>
    <row r="38" customFormat="false" ht="19.5" hidden="false" customHeight="true" outlineLevel="0" collapsed="false">
      <c r="D38" s="36" t="str">
        <f aca="false">إعدادات!$E$12</f>
        <v>موف </v>
      </c>
      <c r="E38" s="89" t="n">
        <f aca="false">SUMIFS('إذن توريد قماش'!$I$6:$I$200,'إذن توريد قماش'!$F$6:$F$200,إعدادات!$E$12,'إذن توريد قماش'!$E$6:$E$200,"&gt;="&amp;DATE(IF(ISBLANK($K$4),1900,$K$4),1,1),'إذن توريد قماش'!$E$6:$E$200,"&lt;="&amp;EOMONTH(DATE(IF(ISBLANK($K$4),2100,$K$4),1,1),0))</f>
        <v>0</v>
      </c>
      <c r="F38" s="89" t="n">
        <f aca="false">SUMIFS('إذن توريد قماش'!$I$6:$I$200,'إذن توريد قماش'!$F$6:$F$200,إعدادات!$E$12,'إذن توريد قماش'!$E$6:$E$200,"&gt;="&amp;DATE(IF(ISBLANK($K$4),1900,$K$4),2,1),'إذن توريد قماش'!$E$6:$E$200,"&lt;="&amp;EOMONTH(DATE(IF(ISBLANK($K$4),2100,$K$4),2,1),0))</f>
        <v>0</v>
      </c>
      <c r="G38" s="89" t="n">
        <f aca="false">SUMIFS('إذن توريد قماش'!$I$6:$I$200,'إذن توريد قماش'!$F$6:$F$200,إعدادات!$E$12,'إذن توريد قماش'!$E$6:$E$200,"&gt;="&amp;DATE(IF(ISBLANK($K$4),1900,$K$4),3,1),'إذن توريد قماش'!$E$6:$E$200,"&lt;="&amp;EOMONTH(DATE(IF(ISBLANK($K$4),2100,$K$4),3,1),0))</f>
        <v>0</v>
      </c>
      <c r="H38" s="89" t="n">
        <f aca="false">SUMIFS('إذن توريد قماش'!$I$6:$I$200,'إذن توريد قماش'!$F$6:$F$200,إعدادات!$E$12,'إذن توريد قماش'!$E$6:$E$200,"&gt;="&amp;DATE(IF(ISBLANK($K$4),1900,$K$4),4,1),'إذن توريد قماش'!$E$6:$E$200,"&lt;="&amp;EOMONTH(DATE(IF(ISBLANK($K$4),2100,$K$4),4,1),0))</f>
        <v>0</v>
      </c>
      <c r="I38" s="89" t="n">
        <f aca="false">SUMIFS('إذن توريد قماش'!$I$6:$I$200,'إذن توريد قماش'!$F$6:$F$200,إعدادات!$E$12,'إذن توريد قماش'!$E$6:$E$200,"&gt;="&amp;DATE(IF(ISBLANK($K$4),1900,$K$4),5,1),'إذن توريد قماش'!$E$6:$E$200,"&lt;="&amp;EOMONTH(DATE(IF(ISBLANK($K$4),2100,$K$4),5,1),0))</f>
        <v>0</v>
      </c>
      <c r="J38" s="89" t="n">
        <f aca="false">SUMIFS('إذن توريد قماش'!$I$6:$I$200,'إذن توريد قماش'!$F$6:$F$200,إعدادات!$E$12,'إذن توريد قماش'!$E$6:$E$200,"&gt;="&amp;DATE(IF(ISBLANK($K$4),1900,$K$4),6,1),'إذن توريد قماش'!$E$6:$E$200,"&lt;="&amp;EOMONTH(DATE(IF(ISBLANK($K$4),2100,$K$4),6,1),0))</f>
        <v>0</v>
      </c>
      <c r="K38" s="89" t="n">
        <f aca="false">SUMIFS('إذن توريد قماش'!$I$6:$I$200,'إذن توريد قماش'!$F$6:$F$200,إعدادات!$E$12,'إذن توريد قماش'!$E$6:$E$200,"&gt;="&amp;DATE(IF(ISBLANK($K$4),1900,$K$4),7,1),'إذن توريد قماش'!$E$6:$E$200,"&lt;="&amp;EOMONTH(DATE(IF(ISBLANK($K$4),2100,$K$4),7,1),0))</f>
        <v>0</v>
      </c>
      <c r="L38" s="89" t="n">
        <f aca="false">SUMIFS('إذن توريد قماش'!$I$6:$I$200,'إذن توريد قماش'!$F$6:$F$200,إعدادات!$E$12,'إذن توريد قماش'!$E$6:$E$200,"&gt;="&amp;DATE(IF(ISBLANK($K$4),1900,$K$4),8,1),'إذن توريد قماش'!$E$6:$E$200,"&lt;="&amp;EOMONTH(DATE(IF(ISBLANK($K$4),2100,$K$4),8,1),0))</f>
        <v>0</v>
      </c>
      <c r="M38" s="89" t="n">
        <f aca="false">SUMIFS('إذن توريد قماش'!$I$6:$I$200,'إذن توريد قماش'!$F$6:$F$200,إعدادات!$E$12,'إذن توريد قماش'!$E$6:$E$200,"&gt;="&amp;DATE(IF(ISBLANK($K$4),1900,$K$4),9,1),'إذن توريد قماش'!$E$6:$E$200,"&lt;="&amp;EOMONTH(DATE(IF(ISBLANK($K$4),2100,$K$4),9,1),0))</f>
        <v>0</v>
      </c>
      <c r="N38" s="89" t="n">
        <f aca="false">SUMIFS('إذن توريد قماش'!$I$6:$I$200,'إذن توريد قماش'!$F$6:$F$200,إعدادات!$E$12,'إذن توريد قماش'!$E$6:$E$200,"&gt;="&amp;DATE(IF(ISBLANK($K$4),1900,$K$4),10,1),'إذن توريد قماش'!$E$6:$E$200,"&lt;="&amp;EOMONTH(DATE(IF(ISBLANK($K$4),2100,$K$4),10,1),0))</f>
        <v>0</v>
      </c>
      <c r="O38" s="89" t="n">
        <f aca="false">SUMIFS('إذن توريد قماش'!$I$6:$I$200,'إذن توريد قماش'!$F$6:$F$200,إعدادات!$E$12,'إذن توريد قماش'!$E$6:$E$200,"&gt;="&amp;DATE(IF(ISBLANK($K$4),1900,$K$4),11,1),'إذن توريد قماش'!$E$6:$E$200,"&lt;="&amp;EOMONTH(DATE(IF(ISBLANK($K$4),2100,$K$4),11,1),0))</f>
        <v>0</v>
      </c>
      <c r="P38" s="89" t="n">
        <f aca="false">SUMIFS('إذن توريد قماش'!$I$6:$I$200,'إذن توريد قماش'!$F$6:$F$200,إعدادات!$E$12,'إذن توريد قماش'!$E$6:$E$200,"&gt;="&amp;DATE(IF(ISBLANK($K$4),1900,$K$4),12,1),'إذن توريد قماش'!$E$6:$E$200,"&lt;="&amp;EOMONTH(DATE(IF(ISBLANK($K$4),2100,$K$4),12,1),0))</f>
        <v>0</v>
      </c>
      <c r="Q38" s="90" t="n">
        <f aca="false">SUM(E38:P38)</f>
        <v>0</v>
      </c>
    </row>
    <row r="39" customFormat="false" ht="19.5" hidden="false" customHeight="true" outlineLevel="0" collapsed="false">
      <c r="D39" s="38" t="str">
        <f aca="false">إعدادات!$E$13</f>
        <v>زهري</v>
      </c>
      <c r="E39" s="89" t="n">
        <f aca="false">SUMIFS('إذن توريد قماش'!$I$6:$I$200,'إذن توريد قماش'!$F$6:$F$200,إعدادات!$E$13,'إذن توريد قماش'!$E$6:$E$200,"&gt;="&amp;DATE(IF(ISBLANK($K$4),1900,$K$4),1,1),'إذن توريد قماش'!$E$6:$E$200,"&lt;="&amp;EOMONTH(DATE(IF(ISBLANK($K$4),2100,$K$4),1,1),0))</f>
        <v>0</v>
      </c>
      <c r="F39" s="89" t="n">
        <f aca="false">SUMIFS('إذن توريد قماش'!$I$6:$I$200,'إذن توريد قماش'!$F$6:$F$200,إعدادات!$E$13,'إذن توريد قماش'!$E$6:$E$200,"&gt;="&amp;DATE(IF(ISBLANK($K$4),1900,$K$4),2,1),'إذن توريد قماش'!$E$6:$E$200,"&lt;="&amp;EOMONTH(DATE(IF(ISBLANK($K$4),2100,$K$4),2,1),0))</f>
        <v>0</v>
      </c>
      <c r="G39" s="89" t="n">
        <f aca="false">SUMIFS('إذن توريد قماش'!$I$6:$I$200,'إذن توريد قماش'!$F$6:$F$200,إعدادات!$E$13,'إذن توريد قماش'!$E$6:$E$200,"&gt;="&amp;DATE(IF(ISBLANK($K$4),1900,$K$4),3,1),'إذن توريد قماش'!$E$6:$E$200,"&lt;="&amp;EOMONTH(DATE(IF(ISBLANK($K$4),2100,$K$4),3,1),0))</f>
        <v>0</v>
      </c>
      <c r="H39" s="89" t="n">
        <f aca="false">SUMIFS('إذن توريد قماش'!$I$6:$I$200,'إذن توريد قماش'!$F$6:$F$200,إعدادات!$E$13,'إذن توريد قماش'!$E$6:$E$200,"&gt;="&amp;DATE(IF(ISBLANK($K$4),1900,$K$4),4,1),'إذن توريد قماش'!$E$6:$E$200,"&lt;="&amp;EOMONTH(DATE(IF(ISBLANK($K$4),2100,$K$4),4,1),0))</f>
        <v>0</v>
      </c>
      <c r="I39" s="89" t="n">
        <f aca="false">SUMIFS('إذن توريد قماش'!$I$6:$I$200,'إذن توريد قماش'!$F$6:$F$200,إعدادات!$E$13,'إذن توريد قماش'!$E$6:$E$200,"&gt;="&amp;DATE(IF(ISBLANK($K$4),1900,$K$4),5,1),'إذن توريد قماش'!$E$6:$E$200,"&lt;="&amp;EOMONTH(DATE(IF(ISBLANK($K$4),2100,$K$4),5,1),0))</f>
        <v>0</v>
      </c>
      <c r="J39" s="89" t="n">
        <f aca="false">SUMIFS('إذن توريد قماش'!$I$6:$I$200,'إذن توريد قماش'!$F$6:$F$200,إعدادات!$E$13,'إذن توريد قماش'!$E$6:$E$200,"&gt;="&amp;DATE(IF(ISBLANK($K$4),1900,$K$4),6,1),'إذن توريد قماش'!$E$6:$E$200,"&lt;="&amp;EOMONTH(DATE(IF(ISBLANK($K$4),2100,$K$4),6,1),0))</f>
        <v>0</v>
      </c>
      <c r="K39" s="89" t="n">
        <f aca="false">SUMIFS('إذن توريد قماش'!$I$6:$I$200,'إذن توريد قماش'!$F$6:$F$200,إعدادات!$E$13,'إذن توريد قماش'!$E$6:$E$200,"&gt;="&amp;DATE(IF(ISBLANK($K$4),1900,$K$4),7,1),'إذن توريد قماش'!$E$6:$E$200,"&lt;="&amp;EOMONTH(DATE(IF(ISBLANK($K$4),2100,$K$4),7,1),0))</f>
        <v>0</v>
      </c>
      <c r="L39" s="89" t="n">
        <f aca="false">SUMIFS('إذن توريد قماش'!$I$6:$I$200,'إذن توريد قماش'!$F$6:$F$200,إعدادات!$E$13,'إذن توريد قماش'!$E$6:$E$200,"&gt;="&amp;DATE(IF(ISBLANK($K$4),1900,$K$4),8,1),'إذن توريد قماش'!$E$6:$E$200,"&lt;="&amp;EOMONTH(DATE(IF(ISBLANK($K$4),2100,$K$4),8,1),0))</f>
        <v>0</v>
      </c>
      <c r="M39" s="89" t="n">
        <f aca="false">SUMIFS('إذن توريد قماش'!$I$6:$I$200,'إذن توريد قماش'!$F$6:$F$200,إعدادات!$E$13,'إذن توريد قماش'!$E$6:$E$200,"&gt;="&amp;DATE(IF(ISBLANK($K$4),1900,$K$4),9,1),'إذن توريد قماش'!$E$6:$E$200,"&lt;="&amp;EOMONTH(DATE(IF(ISBLANK($K$4),2100,$K$4),9,1),0))</f>
        <v>0</v>
      </c>
      <c r="N39" s="89" t="n">
        <f aca="false">SUMIFS('إذن توريد قماش'!$I$6:$I$200,'إذن توريد قماش'!$F$6:$F$200,إعدادات!$E$13,'إذن توريد قماش'!$E$6:$E$200,"&gt;="&amp;DATE(IF(ISBLANK($K$4),1900,$K$4),10,1),'إذن توريد قماش'!$E$6:$E$200,"&lt;="&amp;EOMONTH(DATE(IF(ISBLANK($K$4),2100,$K$4),10,1),0))</f>
        <v>0</v>
      </c>
      <c r="O39" s="89" t="n">
        <f aca="false">SUMIFS('إذن توريد قماش'!$I$6:$I$200,'إذن توريد قماش'!$F$6:$F$200,إعدادات!$E$13,'إذن توريد قماش'!$E$6:$E$200,"&gt;="&amp;DATE(IF(ISBLANK($K$4),1900,$K$4),11,1),'إذن توريد قماش'!$E$6:$E$200,"&lt;="&amp;EOMONTH(DATE(IF(ISBLANK($K$4),2100,$K$4),11,1),0))</f>
        <v>0</v>
      </c>
      <c r="P39" s="89" t="n">
        <f aca="false">SUMIFS('إذن توريد قماش'!$I$6:$I$200,'إذن توريد قماش'!$F$6:$F$200,إعدادات!$E$13,'إذن توريد قماش'!$E$6:$E$200,"&gt;="&amp;DATE(IF(ISBLANK($K$4),1900,$K$4),12,1),'إذن توريد قماش'!$E$6:$E$200,"&lt;="&amp;EOMONTH(DATE(IF(ISBLANK($K$4),2100,$K$4),12,1),0))</f>
        <v>0</v>
      </c>
      <c r="Q39" s="90" t="n">
        <f aca="false">SUM(E39:P39)</f>
        <v>0</v>
      </c>
    </row>
    <row r="40" customFormat="false" ht="19.5" hidden="false" customHeight="true" outlineLevel="0" collapsed="false">
      <c r="D40" s="40" t="str">
        <f aca="false">إعدادات!$E$14</f>
        <v>جنزاري</v>
      </c>
      <c r="E40" s="89" t="n">
        <f aca="false">SUMIFS('إذن توريد قماش'!$I$6:$I$200,'إذن توريد قماش'!$F$6:$F$200,إعدادات!$E$14,'إذن توريد قماش'!$E$6:$E$200,"&gt;="&amp;DATE(IF(ISBLANK($K$4),1900,$K$4),1,1),'إذن توريد قماش'!$E$6:$E$200,"&lt;="&amp;EOMONTH(DATE(IF(ISBLANK($K$4),2100,$K$4),1,1),0))</f>
        <v>0</v>
      </c>
      <c r="F40" s="89" t="n">
        <f aca="false">SUMIFS('إذن توريد قماش'!$I$6:$I$200,'إذن توريد قماش'!$F$6:$F$200,إعدادات!$E$14,'إذن توريد قماش'!$E$6:$E$200,"&gt;="&amp;DATE(IF(ISBLANK($K$4),1900,$K$4),2,1),'إذن توريد قماش'!$E$6:$E$200,"&lt;="&amp;EOMONTH(DATE(IF(ISBLANK($K$4),2100,$K$4),2,1),0))</f>
        <v>0</v>
      </c>
      <c r="G40" s="89" t="n">
        <f aca="false">SUMIFS('إذن توريد قماش'!$I$6:$I$200,'إذن توريد قماش'!$F$6:$F$200,إعدادات!$E$14,'إذن توريد قماش'!$E$6:$E$200,"&gt;="&amp;DATE(IF(ISBLANK($K$4),1900,$K$4),3,1),'إذن توريد قماش'!$E$6:$E$200,"&lt;="&amp;EOMONTH(DATE(IF(ISBLANK($K$4),2100,$K$4),3,1),0))</f>
        <v>0</v>
      </c>
      <c r="H40" s="89" t="n">
        <f aca="false">SUMIFS('إذن توريد قماش'!$I$6:$I$200,'إذن توريد قماش'!$F$6:$F$200,إعدادات!$E$14,'إذن توريد قماش'!$E$6:$E$200,"&gt;="&amp;DATE(IF(ISBLANK($K$4),1900,$K$4),4,1),'إذن توريد قماش'!$E$6:$E$200,"&lt;="&amp;EOMONTH(DATE(IF(ISBLANK($K$4),2100,$K$4),4,1),0))</f>
        <v>0</v>
      </c>
      <c r="I40" s="89" t="n">
        <f aca="false">SUMIFS('إذن توريد قماش'!$I$6:$I$200,'إذن توريد قماش'!$F$6:$F$200,إعدادات!$E$14,'إذن توريد قماش'!$E$6:$E$200,"&gt;="&amp;DATE(IF(ISBLANK($K$4),1900,$K$4),5,1),'إذن توريد قماش'!$E$6:$E$200,"&lt;="&amp;EOMONTH(DATE(IF(ISBLANK($K$4),2100,$K$4),5,1),0))</f>
        <v>0</v>
      </c>
      <c r="J40" s="89" t="n">
        <f aca="false">SUMIFS('إذن توريد قماش'!$I$6:$I$200,'إذن توريد قماش'!$F$6:$F$200,إعدادات!$E$14,'إذن توريد قماش'!$E$6:$E$200,"&gt;="&amp;DATE(IF(ISBLANK($K$4),1900,$K$4),6,1),'إذن توريد قماش'!$E$6:$E$200,"&lt;="&amp;EOMONTH(DATE(IF(ISBLANK($K$4),2100,$K$4),6,1),0))</f>
        <v>0</v>
      </c>
      <c r="K40" s="89" t="n">
        <f aca="false">SUMIFS('إذن توريد قماش'!$I$6:$I$200,'إذن توريد قماش'!$F$6:$F$200,إعدادات!$E$14,'إذن توريد قماش'!$E$6:$E$200,"&gt;="&amp;DATE(IF(ISBLANK($K$4),1900,$K$4),7,1),'إذن توريد قماش'!$E$6:$E$200,"&lt;="&amp;EOMONTH(DATE(IF(ISBLANK($K$4),2100,$K$4),7,1),0))</f>
        <v>0</v>
      </c>
      <c r="L40" s="89" t="n">
        <f aca="false">SUMIFS('إذن توريد قماش'!$I$6:$I$200,'إذن توريد قماش'!$F$6:$F$200,إعدادات!$E$14,'إذن توريد قماش'!$E$6:$E$200,"&gt;="&amp;DATE(IF(ISBLANK($K$4),1900,$K$4),8,1),'إذن توريد قماش'!$E$6:$E$200,"&lt;="&amp;EOMONTH(DATE(IF(ISBLANK($K$4),2100,$K$4),8,1),0))</f>
        <v>0</v>
      </c>
      <c r="M40" s="89" t="n">
        <f aca="false">SUMIFS('إذن توريد قماش'!$I$6:$I$200,'إذن توريد قماش'!$F$6:$F$200,إعدادات!$E$14,'إذن توريد قماش'!$E$6:$E$200,"&gt;="&amp;DATE(IF(ISBLANK($K$4),1900,$K$4),9,1),'إذن توريد قماش'!$E$6:$E$200,"&lt;="&amp;EOMONTH(DATE(IF(ISBLANK($K$4),2100,$K$4),9,1),0))</f>
        <v>0</v>
      </c>
      <c r="N40" s="89" t="n">
        <f aca="false">SUMIFS('إذن توريد قماش'!$I$6:$I$200,'إذن توريد قماش'!$F$6:$F$200,إعدادات!$E$14,'إذن توريد قماش'!$E$6:$E$200,"&gt;="&amp;DATE(IF(ISBLANK($K$4),1900,$K$4),10,1),'إذن توريد قماش'!$E$6:$E$200,"&lt;="&amp;EOMONTH(DATE(IF(ISBLANK($K$4),2100,$K$4),10,1),0))</f>
        <v>0</v>
      </c>
      <c r="O40" s="89" t="n">
        <f aca="false">SUMIFS('إذن توريد قماش'!$I$6:$I$200,'إذن توريد قماش'!$F$6:$F$200,إعدادات!$E$14,'إذن توريد قماش'!$E$6:$E$200,"&gt;="&amp;DATE(IF(ISBLANK($K$4),1900,$K$4),11,1),'إذن توريد قماش'!$E$6:$E$200,"&lt;="&amp;EOMONTH(DATE(IF(ISBLANK($K$4),2100,$K$4),11,1),0))</f>
        <v>0</v>
      </c>
      <c r="P40" s="89" t="n">
        <f aca="false">SUMIFS('إذن توريد قماش'!$I$6:$I$200,'إذن توريد قماش'!$F$6:$F$200,إعدادات!$E$14,'إذن توريد قماش'!$E$6:$E$200,"&gt;="&amp;DATE(IF(ISBLANK($K$4),1900,$K$4),12,1),'إذن توريد قماش'!$E$6:$E$200,"&lt;="&amp;EOMONTH(DATE(IF(ISBLANK($K$4),2100,$K$4),12,1),0))</f>
        <v>0</v>
      </c>
      <c r="Q40" s="90" t="n">
        <f aca="false">SUM(E40:P40)</f>
        <v>0</v>
      </c>
    </row>
    <row r="41" customFormat="false" ht="19.5" hidden="false" customHeight="true" outlineLevel="0" collapsed="false">
      <c r="D41" s="42" t="str">
        <f aca="false">إعدادات!$E$15</f>
        <v>زيتي </v>
      </c>
      <c r="E41" s="89" t="n">
        <f aca="false">SUMIFS('إذن توريد قماش'!$I$6:$I$200,'إذن توريد قماش'!$F$6:$F$200,إعدادات!$E$15,'إذن توريد قماش'!$E$6:$E$200,"&gt;="&amp;DATE(IF(ISBLANK($K$4),1900,$K$4),1,1),'إذن توريد قماش'!$E$6:$E$200,"&lt;="&amp;EOMONTH(DATE(IF(ISBLANK($K$4),2100,$K$4),1,1),0))</f>
        <v>0</v>
      </c>
      <c r="F41" s="89" t="n">
        <f aca="false">SUMIFS('إذن توريد قماش'!$I$6:$I$200,'إذن توريد قماش'!$F$6:$F$200,إعدادات!$E$15,'إذن توريد قماش'!$E$6:$E$200,"&gt;="&amp;DATE(IF(ISBLANK($K$4),1900,$K$4),2,1),'إذن توريد قماش'!$E$6:$E$200,"&lt;="&amp;EOMONTH(DATE(IF(ISBLANK($K$4),2100,$K$4),2,1),0))</f>
        <v>0</v>
      </c>
      <c r="G41" s="89" t="n">
        <f aca="false">SUMIFS('إذن توريد قماش'!$I$6:$I$200,'إذن توريد قماش'!$F$6:$F$200,إعدادات!$E$15,'إذن توريد قماش'!$E$6:$E$200,"&gt;="&amp;DATE(IF(ISBLANK($K$4),1900,$K$4),3,1),'إذن توريد قماش'!$E$6:$E$200,"&lt;="&amp;EOMONTH(DATE(IF(ISBLANK($K$4),2100,$K$4),3,1),0))</f>
        <v>0</v>
      </c>
      <c r="H41" s="89" t="n">
        <f aca="false">SUMIFS('إذن توريد قماش'!$I$6:$I$200,'إذن توريد قماش'!$F$6:$F$200,إعدادات!$E$15,'إذن توريد قماش'!$E$6:$E$200,"&gt;="&amp;DATE(IF(ISBLANK($K$4),1900,$K$4),4,1),'إذن توريد قماش'!$E$6:$E$200,"&lt;="&amp;EOMONTH(DATE(IF(ISBLANK($K$4),2100,$K$4),4,1),0))</f>
        <v>0</v>
      </c>
      <c r="I41" s="89" t="n">
        <f aca="false">SUMIFS('إذن توريد قماش'!$I$6:$I$200,'إذن توريد قماش'!$F$6:$F$200,إعدادات!$E$15,'إذن توريد قماش'!$E$6:$E$200,"&gt;="&amp;DATE(IF(ISBLANK($K$4),1900,$K$4),5,1),'إذن توريد قماش'!$E$6:$E$200,"&lt;="&amp;EOMONTH(DATE(IF(ISBLANK($K$4),2100,$K$4),5,1),0))</f>
        <v>0</v>
      </c>
      <c r="J41" s="89" t="n">
        <f aca="false">SUMIFS('إذن توريد قماش'!$I$6:$I$200,'إذن توريد قماش'!$F$6:$F$200,إعدادات!$E$15,'إذن توريد قماش'!$E$6:$E$200,"&gt;="&amp;DATE(IF(ISBLANK($K$4),1900,$K$4),6,1),'إذن توريد قماش'!$E$6:$E$200,"&lt;="&amp;EOMONTH(DATE(IF(ISBLANK($K$4),2100,$K$4),6,1),0))</f>
        <v>0</v>
      </c>
      <c r="K41" s="89" t="n">
        <f aca="false">SUMIFS('إذن توريد قماش'!$I$6:$I$200,'إذن توريد قماش'!$F$6:$F$200,إعدادات!$E$15,'إذن توريد قماش'!$E$6:$E$200,"&gt;="&amp;DATE(IF(ISBLANK($K$4),1900,$K$4),7,1),'إذن توريد قماش'!$E$6:$E$200,"&lt;="&amp;EOMONTH(DATE(IF(ISBLANK($K$4),2100,$K$4),7,1),0))</f>
        <v>0</v>
      </c>
      <c r="L41" s="89" t="n">
        <f aca="false">SUMIFS('إذن توريد قماش'!$I$6:$I$200,'إذن توريد قماش'!$F$6:$F$200,إعدادات!$E$15,'إذن توريد قماش'!$E$6:$E$200,"&gt;="&amp;DATE(IF(ISBLANK($K$4),1900,$K$4),8,1),'إذن توريد قماش'!$E$6:$E$200,"&lt;="&amp;EOMONTH(DATE(IF(ISBLANK($K$4),2100,$K$4),8,1),0))</f>
        <v>0</v>
      </c>
      <c r="M41" s="89" t="n">
        <f aca="false">SUMIFS('إذن توريد قماش'!$I$6:$I$200,'إذن توريد قماش'!$F$6:$F$200,إعدادات!$E$15,'إذن توريد قماش'!$E$6:$E$200,"&gt;="&amp;DATE(IF(ISBLANK($K$4),1900,$K$4),9,1),'إذن توريد قماش'!$E$6:$E$200,"&lt;="&amp;EOMONTH(DATE(IF(ISBLANK($K$4),2100,$K$4),9,1),0))</f>
        <v>0</v>
      </c>
      <c r="N41" s="89" t="n">
        <f aca="false">SUMIFS('إذن توريد قماش'!$I$6:$I$200,'إذن توريد قماش'!$F$6:$F$200,إعدادات!$E$15,'إذن توريد قماش'!$E$6:$E$200,"&gt;="&amp;DATE(IF(ISBLANK($K$4),1900,$K$4),10,1),'إذن توريد قماش'!$E$6:$E$200,"&lt;="&amp;EOMONTH(DATE(IF(ISBLANK($K$4),2100,$K$4),10,1),0))</f>
        <v>0</v>
      </c>
      <c r="O41" s="89" t="n">
        <f aca="false">SUMIFS('إذن توريد قماش'!$I$6:$I$200,'إذن توريد قماش'!$F$6:$F$200,إعدادات!$E$15,'إذن توريد قماش'!$E$6:$E$200,"&gt;="&amp;DATE(IF(ISBLANK($K$4),1900,$K$4),11,1),'إذن توريد قماش'!$E$6:$E$200,"&lt;="&amp;EOMONTH(DATE(IF(ISBLANK($K$4),2100,$K$4),11,1),0))</f>
        <v>0</v>
      </c>
      <c r="P41" s="89" t="n">
        <f aca="false">SUMIFS('إذن توريد قماش'!$I$6:$I$200,'إذن توريد قماش'!$F$6:$F$200,إعدادات!$E$15,'إذن توريد قماش'!$E$6:$E$200,"&gt;="&amp;DATE(IF(ISBLANK($K$4),1900,$K$4),12,1),'إذن توريد قماش'!$E$6:$E$200,"&lt;="&amp;EOMONTH(DATE(IF(ISBLANK($K$4),2100,$K$4),12,1),0))</f>
        <v>0</v>
      </c>
      <c r="Q41" s="90" t="n">
        <f aca="false">SUM(E41:P41)</f>
        <v>0</v>
      </c>
    </row>
    <row r="42" customFormat="false" ht="19.5" hidden="false" customHeight="true" outlineLevel="0" collapsed="false">
      <c r="D42" s="44" t="str">
        <f aca="false">إعدادات!$E$16</f>
        <v>بترولي</v>
      </c>
      <c r="E42" s="89" t="n">
        <f aca="false">SUMIFS('إذن توريد قماش'!$I$6:$I$200,'إذن توريد قماش'!$F$6:$F$200,إعدادات!$E$16,'إذن توريد قماش'!$E$6:$E$200,"&gt;="&amp;DATE(IF(ISBLANK($K$4),1900,$K$4),1,1),'إذن توريد قماش'!$E$6:$E$200,"&lt;="&amp;EOMONTH(DATE(IF(ISBLANK($K$4),2100,$K$4),1,1),0))</f>
        <v>0</v>
      </c>
      <c r="F42" s="89" t="n">
        <f aca="false">SUMIFS('إذن توريد قماش'!$I$6:$I$200,'إذن توريد قماش'!$F$6:$F$200,إعدادات!$E$16,'إذن توريد قماش'!$E$6:$E$200,"&gt;="&amp;DATE(IF(ISBLANK($K$4),1900,$K$4),2,1),'إذن توريد قماش'!$E$6:$E$200,"&lt;="&amp;EOMONTH(DATE(IF(ISBLANK($K$4),2100,$K$4),2,1),0))</f>
        <v>0</v>
      </c>
      <c r="G42" s="89" t="n">
        <f aca="false">SUMIFS('إذن توريد قماش'!$I$6:$I$200,'إذن توريد قماش'!$F$6:$F$200,إعدادات!$E$16,'إذن توريد قماش'!$E$6:$E$200,"&gt;="&amp;DATE(IF(ISBLANK($K$4),1900,$K$4),3,1),'إذن توريد قماش'!$E$6:$E$200,"&lt;="&amp;EOMONTH(DATE(IF(ISBLANK($K$4),2100,$K$4),3,1),0))</f>
        <v>0</v>
      </c>
      <c r="H42" s="89" t="n">
        <f aca="false">SUMIFS('إذن توريد قماش'!$I$6:$I$200,'إذن توريد قماش'!$F$6:$F$200,إعدادات!$E$16,'إذن توريد قماش'!$E$6:$E$200,"&gt;="&amp;DATE(IF(ISBLANK($K$4),1900,$K$4),4,1),'إذن توريد قماش'!$E$6:$E$200,"&lt;="&amp;EOMONTH(DATE(IF(ISBLANK($K$4),2100,$K$4),4,1),0))</f>
        <v>0</v>
      </c>
      <c r="I42" s="89" t="n">
        <f aca="false">SUMIFS('إذن توريد قماش'!$I$6:$I$200,'إذن توريد قماش'!$F$6:$F$200,إعدادات!$E$16,'إذن توريد قماش'!$E$6:$E$200,"&gt;="&amp;DATE(IF(ISBLANK($K$4),1900,$K$4),5,1),'إذن توريد قماش'!$E$6:$E$200,"&lt;="&amp;EOMONTH(DATE(IF(ISBLANK($K$4),2100,$K$4),5,1),0))</f>
        <v>0</v>
      </c>
      <c r="J42" s="89" t="n">
        <f aca="false">SUMIFS('إذن توريد قماش'!$I$6:$I$200,'إذن توريد قماش'!$F$6:$F$200,إعدادات!$E$16,'إذن توريد قماش'!$E$6:$E$200,"&gt;="&amp;DATE(IF(ISBLANK($K$4),1900,$K$4),6,1),'إذن توريد قماش'!$E$6:$E$200,"&lt;="&amp;EOMONTH(DATE(IF(ISBLANK($K$4),2100,$K$4),6,1),0))</f>
        <v>0</v>
      </c>
      <c r="K42" s="89" t="n">
        <f aca="false">SUMIFS('إذن توريد قماش'!$I$6:$I$200,'إذن توريد قماش'!$F$6:$F$200,إعدادات!$E$16,'إذن توريد قماش'!$E$6:$E$200,"&gt;="&amp;DATE(IF(ISBLANK($K$4),1900,$K$4),7,1),'إذن توريد قماش'!$E$6:$E$200,"&lt;="&amp;EOMONTH(DATE(IF(ISBLANK($K$4),2100,$K$4),7,1),0))</f>
        <v>0</v>
      </c>
      <c r="L42" s="89" t="n">
        <f aca="false">SUMIFS('إذن توريد قماش'!$I$6:$I$200,'إذن توريد قماش'!$F$6:$F$200,إعدادات!$E$16,'إذن توريد قماش'!$E$6:$E$200,"&gt;="&amp;DATE(IF(ISBLANK($K$4),1900,$K$4),8,1),'إذن توريد قماش'!$E$6:$E$200,"&lt;="&amp;EOMONTH(DATE(IF(ISBLANK($K$4),2100,$K$4),8,1),0))</f>
        <v>0</v>
      </c>
      <c r="M42" s="89" t="n">
        <f aca="false">SUMIFS('إذن توريد قماش'!$I$6:$I$200,'إذن توريد قماش'!$F$6:$F$200,إعدادات!$E$16,'إذن توريد قماش'!$E$6:$E$200,"&gt;="&amp;DATE(IF(ISBLANK($K$4),1900,$K$4),9,1),'إذن توريد قماش'!$E$6:$E$200,"&lt;="&amp;EOMONTH(DATE(IF(ISBLANK($K$4),2100,$K$4),9,1),0))</f>
        <v>0</v>
      </c>
      <c r="N42" s="89" t="n">
        <f aca="false">SUMIFS('إذن توريد قماش'!$I$6:$I$200,'إذن توريد قماش'!$F$6:$F$200,إعدادات!$E$16,'إذن توريد قماش'!$E$6:$E$200,"&gt;="&amp;DATE(IF(ISBLANK($K$4),1900,$K$4),10,1),'إذن توريد قماش'!$E$6:$E$200,"&lt;="&amp;EOMONTH(DATE(IF(ISBLANK($K$4),2100,$K$4),10,1),0))</f>
        <v>0</v>
      </c>
      <c r="O42" s="89" t="n">
        <f aca="false">SUMIFS('إذن توريد قماش'!$I$6:$I$200,'إذن توريد قماش'!$F$6:$F$200,إعدادات!$E$16,'إذن توريد قماش'!$E$6:$E$200,"&gt;="&amp;DATE(IF(ISBLANK($K$4),1900,$K$4),11,1),'إذن توريد قماش'!$E$6:$E$200,"&lt;="&amp;EOMONTH(DATE(IF(ISBLANK($K$4),2100,$K$4),11,1),0))</f>
        <v>0</v>
      </c>
      <c r="P42" s="89" t="n">
        <f aca="false">SUMIFS('إذن توريد قماش'!$I$6:$I$200,'إذن توريد قماش'!$F$6:$F$200,إعدادات!$E$16,'إذن توريد قماش'!$E$6:$E$200,"&gt;="&amp;DATE(IF(ISBLANK($K$4),1900,$K$4),12,1),'إذن توريد قماش'!$E$6:$E$200,"&lt;="&amp;EOMONTH(DATE(IF(ISBLANK($K$4),2100,$K$4),12,1),0))</f>
        <v>0</v>
      </c>
      <c r="Q42" s="90" t="n">
        <f aca="false">SUM(E42:P42)</f>
        <v>0</v>
      </c>
    </row>
    <row r="43" customFormat="false" ht="19.5" hidden="false" customHeight="true" outlineLevel="0" collapsed="false">
      <c r="D43" s="46" t="str">
        <f aca="false">إعدادات!$E$17</f>
        <v>نبيتي</v>
      </c>
      <c r="E43" s="89" t="n">
        <f aca="false">SUMIFS('إذن توريد قماش'!$I$6:$I$200,'إذن توريد قماش'!$F$6:$F$200,إعدادات!$E$17,'إذن توريد قماش'!$E$6:$E$200,"&gt;="&amp;DATE(IF(ISBLANK($K$4),1900,$K$4),1,1),'إذن توريد قماش'!$E$6:$E$200,"&lt;="&amp;EOMONTH(DATE(IF(ISBLANK($K$4),2100,$K$4),1,1),0))</f>
        <v>0</v>
      </c>
      <c r="F43" s="89" t="n">
        <f aca="false">SUMIFS('إذن توريد قماش'!$I$6:$I$200,'إذن توريد قماش'!$F$6:$F$200,إعدادات!$E$17,'إذن توريد قماش'!$E$6:$E$200,"&gt;="&amp;DATE(IF(ISBLANK($K$4),1900,$K$4),2,1),'إذن توريد قماش'!$E$6:$E$200,"&lt;="&amp;EOMONTH(DATE(IF(ISBLANK($K$4),2100,$K$4),2,1),0))</f>
        <v>0</v>
      </c>
      <c r="G43" s="89" t="n">
        <f aca="false">SUMIFS('إذن توريد قماش'!$I$6:$I$200,'إذن توريد قماش'!$F$6:$F$200,إعدادات!$E$17,'إذن توريد قماش'!$E$6:$E$200,"&gt;="&amp;DATE(IF(ISBLANK($K$4),1900,$K$4),3,1),'إذن توريد قماش'!$E$6:$E$200,"&lt;="&amp;EOMONTH(DATE(IF(ISBLANK($K$4),2100,$K$4),3,1),0))</f>
        <v>0</v>
      </c>
      <c r="H43" s="89" t="n">
        <f aca="false">SUMIFS('إذن توريد قماش'!$I$6:$I$200,'إذن توريد قماش'!$F$6:$F$200,إعدادات!$E$17,'إذن توريد قماش'!$E$6:$E$200,"&gt;="&amp;DATE(IF(ISBLANK($K$4),1900,$K$4),4,1),'إذن توريد قماش'!$E$6:$E$200,"&lt;="&amp;EOMONTH(DATE(IF(ISBLANK($K$4),2100,$K$4),4,1),0))</f>
        <v>0</v>
      </c>
      <c r="I43" s="89" t="n">
        <f aca="false">SUMIFS('إذن توريد قماش'!$I$6:$I$200,'إذن توريد قماش'!$F$6:$F$200,إعدادات!$E$17,'إذن توريد قماش'!$E$6:$E$200,"&gt;="&amp;DATE(IF(ISBLANK($K$4),1900,$K$4),5,1),'إذن توريد قماش'!$E$6:$E$200,"&lt;="&amp;EOMONTH(DATE(IF(ISBLANK($K$4),2100,$K$4),5,1),0))</f>
        <v>0</v>
      </c>
      <c r="J43" s="89" t="n">
        <f aca="false">SUMIFS('إذن توريد قماش'!$I$6:$I$200,'إذن توريد قماش'!$F$6:$F$200,إعدادات!$E$17,'إذن توريد قماش'!$E$6:$E$200,"&gt;="&amp;DATE(IF(ISBLANK($K$4),1900,$K$4),6,1),'إذن توريد قماش'!$E$6:$E$200,"&lt;="&amp;EOMONTH(DATE(IF(ISBLANK($K$4),2100,$K$4),6,1),0))</f>
        <v>0</v>
      </c>
      <c r="K43" s="89" t="n">
        <f aca="false">SUMIFS('إذن توريد قماش'!$I$6:$I$200,'إذن توريد قماش'!$F$6:$F$200,إعدادات!$E$17,'إذن توريد قماش'!$E$6:$E$200,"&gt;="&amp;DATE(IF(ISBLANK($K$4),1900,$K$4),7,1),'إذن توريد قماش'!$E$6:$E$200,"&lt;="&amp;EOMONTH(DATE(IF(ISBLANK($K$4),2100,$K$4),7,1),0))</f>
        <v>0</v>
      </c>
      <c r="L43" s="89" t="n">
        <f aca="false">SUMIFS('إذن توريد قماش'!$I$6:$I$200,'إذن توريد قماش'!$F$6:$F$200,إعدادات!$E$17,'إذن توريد قماش'!$E$6:$E$200,"&gt;="&amp;DATE(IF(ISBLANK($K$4),1900,$K$4),8,1),'إذن توريد قماش'!$E$6:$E$200,"&lt;="&amp;EOMONTH(DATE(IF(ISBLANK($K$4),2100,$K$4),8,1),0))</f>
        <v>0</v>
      </c>
      <c r="M43" s="89" t="n">
        <f aca="false">SUMIFS('إذن توريد قماش'!$I$6:$I$200,'إذن توريد قماش'!$F$6:$F$200,إعدادات!$E$17,'إذن توريد قماش'!$E$6:$E$200,"&gt;="&amp;DATE(IF(ISBLANK($K$4),1900,$K$4),9,1),'إذن توريد قماش'!$E$6:$E$200,"&lt;="&amp;EOMONTH(DATE(IF(ISBLANK($K$4),2100,$K$4),9,1),0))</f>
        <v>0</v>
      </c>
      <c r="N43" s="89" t="n">
        <f aca="false">SUMIFS('إذن توريد قماش'!$I$6:$I$200,'إذن توريد قماش'!$F$6:$F$200,إعدادات!$E$17,'إذن توريد قماش'!$E$6:$E$200,"&gt;="&amp;DATE(IF(ISBLANK($K$4),1900,$K$4),10,1),'إذن توريد قماش'!$E$6:$E$200,"&lt;="&amp;EOMONTH(DATE(IF(ISBLANK($K$4),2100,$K$4),10,1),0))</f>
        <v>0</v>
      </c>
      <c r="O43" s="89" t="n">
        <f aca="false">SUMIFS('إذن توريد قماش'!$I$6:$I$200,'إذن توريد قماش'!$F$6:$F$200,إعدادات!$E$17,'إذن توريد قماش'!$E$6:$E$200,"&gt;="&amp;DATE(IF(ISBLANK($K$4),1900,$K$4),11,1),'إذن توريد قماش'!$E$6:$E$200,"&lt;="&amp;EOMONTH(DATE(IF(ISBLANK($K$4),2100,$K$4),11,1),0))</f>
        <v>0</v>
      </c>
      <c r="P43" s="89" t="n">
        <f aca="false">SUMIFS('إذن توريد قماش'!$I$6:$I$200,'إذن توريد قماش'!$F$6:$F$200,إعدادات!$E$17,'إذن توريد قماش'!$E$6:$E$200,"&gt;="&amp;DATE(IF(ISBLANK($K$4),1900,$K$4),12,1),'إذن توريد قماش'!$E$6:$E$200,"&lt;="&amp;EOMONTH(DATE(IF(ISBLANK($K$4),2100,$K$4),12,1),0))</f>
        <v>0</v>
      </c>
      <c r="Q43" s="90" t="n">
        <f aca="false">SUM(E43:P43)</f>
        <v>0</v>
      </c>
    </row>
    <row r="44" customFormat="false" ht="19.5" hidden="false" customHeight="true" outlineLevel="0" collapsed="false">
      <c r="D44" s="48" t="str">
        <f aca="false">إعدادات!$E$18</f>
        <v>منت جرين</v>
      </c>
      <c r="E44" s="89" t="n">
        <f aca="false">SUMIFS('إذن توريد قماش'!$I$6:$I$200,'إذن توريد قماش'!$F$6:$F$200,إعدادات!$E$18,'إذن توريد قماش'!$E$6:$E$200,"&gt;="&amp;DATE(IF(ISBLANK($K$4),1900,$K$4),1,1),'إذن توريد قماش'!$E$6:$E$200,"&lt;="&amp;EOMONTH(DATE(IF(ISBLANK($K$4),2100,$K$4),1,1),0))</f>
        <v>0</v>
      </c>
      <c r="F44" s="89" t="n">
        <f aca="false">SUMIFS('إذن توريد قماش'!$I$6:$I$200,'إذن توريد قماش'!$F$6:$F$200,إعدادات!$E$18,'إذن توريد قماش'!$E$6:$E$200,"&gt;="&amp;DATE(IF(ISBLANK($K$4),1900,$K$4),2,1),'إذن توريد قماش'!$E$6:$E$200,"&lt;="&amp;EOMONTH(DATE(IF(ISBLANK($K$4),2100,$K$4),2,1),0))</f>
        <v>0</v>
      </c>
      <c r="G44" s="89" t="n">
        <f aca="false">SUMIFS('إذن توريد قماش'!$I$6:$I$200,'إذن توريد قماش'!$F$6:$F$200,إعدادات!$E$18,'إذن توريد قماش'!$E$6:$E$200,"&gt;="&amp;DATE(IF(ISBLANK($K$4),1900,$K$4),3,1),'إذن توريد قماش'!$E$6:$E$200,"&lt;="&amp;EOMONTH(DATE(IF(ISBLANK($K$4),2100,$K$4),3,1),0))</f>
        <v>0</v>
      </c>
      <c r="H44" s="89" t="n">
        <f aca="false">SUMIFS('إذن توريد قماش'!$I$6:$I$200,'إذن توريد قماش'!$F$6:$F$200,إعدادات!$E$18,'إذن توريد قماش'!$E$6:$E$200,"&gt;="&amp;DATE(IF(ISBLANK($K$4),1900,$K$4),4,1),'إذن توريد قماش'!$E$6:$E$200,"&lt;="&amp;EOMONTH(DATE(IF(ISBLANK($K$4),2100,$K$4),4,1),0))</f>
        <v>0</v>
      </c>
      <c r="I44" s="89" t="n">
        <f aca="false">SUMIFS('إذن توريد قماش'!$I$6:$I$200,'إذن توريد قماش'!$F$6:$F$200,إعدادات!$E$18,'إذن توريد قماش'!$E$6:$E$200,"&gt;="&amp;DATE(IF(ISBLANK($K$4),1900,$K$4),5,1),'إذن توريد قماش'!$E$6:$E$200,"&lt;="&amp;EOMONTH(DATE(IF(ISBLANK($K$4),2100,$K$4),5,1),0))</f>
        <v>0</v>
      </c>
      <c r="J44" s="89" t="n">
        <f aca="false">SUMIFS('إذن توريد قماش'!$I$6:$I$200,'إذن توريد قماش'!$F$6:$F$200,إعدادات!$E$18,'إذن توريد قماش'!$E$6:$E$200,"&gt;="&amp;DATE(IF(ISBLANK($K$4),1900,$K$4),6,1),'إذن توريد قماش'!$E$6:$E$200,"&lt;="&amp;EOMONTH(DATE(IF(ISBLANK($K$4),2100,$K$4),6,1),0))</f>
        <v>0</v>
      </c>
      <c r="K44" s="89" t="n">
        <f aca="false">SUMIFS('إذن توريد قماش'!$I$6:$I$200,'إذن توريد قماش'!$F$6:$F$200,إعدادات!$E$18,'إذن توريد قماش'!$E$6:$E$200,"&gt;="&amp;DATE(IF(ISBLANK($K$4),1900,$K$4),7,1),'إذن توريد قماش'!$E$6:$E$200,"&lt;="&amp;EOMONTH(DATE(IF(ISBLANK($K$4),2100,$K$4),7,1),0))</f>
        <v>0</v>
      </c>
      <c r="L44" s="89" t="n">
        <f aca="false">SUMIFS('إذن توريد قماش'!$I$6:$I$200,'إذن توريد قماش'!$F$6:$F$200,إعدادات!$E$18,'إذن توريد قماش'!$E$6:$E$200,"&gt;="&amp;DATE(IF(ISBLANK($K$4),1900,$K$4),8,1),'إذن توريد قماش'!$E$6:$E$200,"&lt;="&amp;EOMONTH(DATE(IF(ISBLANK($K$4),2100,$K$4),8,1),0))</f>
        <v>0</v>
      </c>
      <c r="M44" s="89" t="n">
        <f aca="false">SUMIFS('إذن توريد قماش'!$I$6:$I$200,'إذن توريد قماش'!$F$6:$F$200,إعدادات!$E$18,'إذن توريد قماش'!$E$6:$E$200,"&gt;="&amp;DATE(IF(ISBLANK($K$4),1900,$K$4),9,1),'إذن توريد قماش'!$E$6:$E$200,"&lt;="&amp;EOMONTH(DATE(IF(ISBLANK($K$4),2100,$K$4),9,1),0))</f>
        <v>0</v>
      </c>
      <c r="N44" s="89" t="n">
        <f aca="false">SUMIFS('إذن توريد قماش'!$I$6:$I$200,'إذن توريد قماش'!$F$6:$F$200,إعدادات!$E$18,'إذن توريد قماش'!$E$6:$E$200,"&gt;="&amp;DATE(IF(ISBLANK($K$4),1900,$K$4),10,1),'إذن توريد قماش'!$E$6:$E$200,"&lt;="&amp;EOMONTH(DATE(IF(ISBLANK($K$4),2100,$K$4),10,1),0))</f>
        <v>0</v>
      </c>
      <c r="O44" s="89" t="n">
        <f aca="false">SUMIFS('إذن توريد قماش'!$I$6:$I$200,'إذن توريد قماش'!$F$6:$F$200,إعدادات!$E$18,'إذن توريد قماش'!$E$6:$E$200,"&gt;="&amp;DATE(IF(ISBLANK($K$4),1900,$K$4),11,1),'إذن توريد قماش'!$E$6:$E$200,"&lt;="&amp;EOMONTH(DATE(IF(ISBLANK($K$4),2100,$K$4),11,1),0))</f>
        <v>0</v>
      </c>
      <c r="P44" s="89" t="n">
        <f aca="false">SUMIFS('إذن توريد قماش'!$I$6:$I$200,'إذن توريد قماش'!$F$6:$F$200,إعدادات!$E$18,'إذن توريد قماش'!$E$6:$E$200,"&gt;="&amp;DATE(IF(ISBLANK($K$4),1900,$K$4),12,1),'إذن توريد قماش'!$E$6:$E$200,"&lt;="&amp;EOMONTH(DATE(IF(ISBLANK($K$4),2100,$K$4),12,1),0))</f>
        <v>0</v>
      </c>
      <c r="Q44" s="90" t="n">
        <f aca="false">SUM(E44:P44)</f>
        <v>0</v>
      </c>
    </row>
    <row r="45" customFormat="false" ht="19.5" hidden="false" customHeight="true" outlineLevel="0" collapsed="false">
      <c r="D45" s="50" t="str">
        <f aca="false">إعدادات!$E$19</f>
        <v>بنك</v>
      </c>
      <c r="E45" s="89" t="n">
        <f aca="false">SUMIFS('إذن توريد قماش'!$I$6:$I$200,'إذن توريد قماش'!$F$6:$F$200,إعدادات!$E$19,'إذن توريد قماش'!$E$6:$E$200,"&gt;="&amp;DATE(IF(ISBLANK($K$4),1900,$K$4),1,1),'إذن توريد قماش'!$E$6:$E$200,"&lt;="&amp;EOMONTH(DATE(IF(ISBLANK($K$4),2100,$K$4),1,1),0))</f>
        <v>0</v>
      </c>
      <c r="F45" s="89" t="n">
        <f aca="false">SUMIFS('إذن توريد قماش'!$I$6:$I$200,'إذن توريد قماش'!$F$6:$F$200,إعدادات!$E$19,'إذن توريد قماش'!$E$6:$E$200,"&gt;="&amp;DATE(IF(ISBLANK($K$4),1900,$K$4),2,1),'إذن توريد قماش'!$E$6:$E$200,"&lt;="&amp;EOMONTH(DATE(IF(ISBLANK($K$4),2100,$K$4),2,1),0))</f>
        <v>0</v>
      </c>
      <c r="G45" s="89" t="n">
        <f aca="false">SUMIFS('إذن توريد قماش'!$I$6:$I$200,'إذن توريد قماش'!$F$6:$F$200,إعدادات!$E$19,'إذن توريد قماش'!$E$6:$E$200,"&gt;="&amp;DATE(IF(ISBLANK($K$4),1900,$K$4),3,1),'إذن توريد قماش'!$E$6:$E$200,"&lt;="&amp;EOMONTH(DATE(IF(ISBLANK($K$4),2100,$K$4),3,1),0))</f>
        <v>0</v>
      </c>
      <c r="H45" s="89" t="n">
        <f aca="false">SUMIFS('إذن توريد قماش'!$I$6:$I$200,'إذن توريد قماش'!$F$6:$F$200,إعدادات!$E$19,'إذن توريد قماش'!$E$6:$E$200,"&gt;="&amp;DATE(IF(ISBLANK($K$4),1900,$K$4),4,1),'إذن توريد قماش'!$E$6:$E$200,"&lt;="&amp;EOMONTH(DATE(IF(ISBLANK($K$4),2100,$K$4),4,1),0))</f>
        <v>0</v>
      </c>
      <c r="I45" s="89" t="n">
        <f aca="false">SUMIFS('إذن توريد قماش'!$I$6:$I$200,'إذن توريد قماش'!$F$6:$F$200,إعدادات!$E$19,'إذن توريد قماش'!$E$6:$E$200,"&gt;="&amp;DATE(IF(ISBLANK($K$4),1900,$K$4),5,1),'إذن توريد قماش'!$E$6:$E$200,"&lt;="&amp;EOMONTH(DATE(IF(ISBLANK($K$4),2100,$K$4),5,1),0))</f>
        <v>0</v>
      </c>
      <c r="J45" s="89" t="n">
        <f aca="false">SUMIFS('إذن توريد قماش'!$I$6:$I$200,'إذن توريد قماش'!$F$6:$F$200,إعدادات!$E$19,'إذن توريد قماش'!$E$6:$E$200,"&gt;="&amp;DATE(IF(ISBLANK($K$4),1900,$K$4),6,1),'إذن توريد قماش'!$E$6:$E$200,"&lt;="&amp;EOMONTH(DATE(IF(ISBLANK($K$4),2100,$K$4),6,1),0))</f>
        <v>0</v>
      </c>
      <c r="K45" s="89" t="n">
        <f aca="false">SUMIFS('إذن توريد قماش'!$I$6:$I$200,'إذن توريد قماش'!$F$6:$F$200,إعدادات!$E$19,'إذن توريد قماش'!$E$6:$E$200,"&gt;="&amp;DATE(IF(ISBLANK($K$4),1900,$K$4),7,1),'إذن توريد قماش'!$E$6:$E$200,"&lt;="&amp;EOMONTH(DATE(IF(ISBLANK($K$4),2100,$K$4),7,1),0))</f>
        <v>0</v>
      </c>
      <c r="L45" s="89" t="n">
        <f aca="false">SUMIFS('إذن توريد قماش'!$I$6:$I$200,'إذن توريد قماش'!$F$6:$F$200,إعدادات!$E$19,'إذن توريد قماش'!$E$6:$E$200,"&gt;="&amp;DATE(IF(ISBLANK($K$4),1900,$K$4),8,1),'إذن توريد قماش'!$E$6:$E$200,"&lt;="&amp;EOMONTH(DATE(IF(ISBLANK($K$4),2100,$K$4),8,1),0))</f>
        <v>0</v>
      </c>
      <c r="M45" s="89" t="n">
        <f aca="false">SUMIFS('إذن توريد قماش'!$I$6:$I$200,'إذن توريد قماش'!$F$6:$F$200,إعدادات!$E$19,'إذن توريد قماش'!$E$6:$E$200,"&gt;="&amp;DATE(IF(ISBLANK($K$4),1900,$K$4),9,1),'إذن توريد قماش'!$E$6:$E$200,"&lt;="&amp;EOMONTH(DATE(IF(ISBLANK($K$4),2100,$K$4),9,1),0))</f>
        <v>0</v>
      </c>
      <c r="N45" s="89" t="n">
        <f aca="false">SUMIFS('إذن توريد قماش'!$I$6:$I$200,'إذن توريد قماش'!$F$6:$F$200,إعدادات!$E$19,'إذن توريد قماش'!$E$6:$E$200,"&gt;="&amp;DATE(IF(ISBLANK($K$4),1900,$K$4),10,1),'إذن توريد قماش'!$E$6:$E$200,"&lt;="&amp;EOMONTH(DATE(IF(ISBLANK($K$4),2100,$K$4),10,1),0))</f>
        <v>0</v>
      </c>
      <c r="O45" s="89" t="n">
        <f aca="false">SUMIFS('إذن توريد قماش'!$I$6:$I$200,'إذن توريد قماش'!$F$6:$F$200,إعدادات!$E$19,'إذن توريد قماش'!$E$6:$E$200,"&gt;="&amp;DATE(IF(ISBLANK($K$4),1900,$K$4),11,1),'إذن توريد قماش'!$E$6:$E$200,"&lt;="&amp;EOMONTH(DATE(IF(ISBLANK($K$4),2100,$K$4),11,1),0))</f>
        <v>0</v>
      </c>
      <c r="P45" s="89" t="n">
        <f aca="false">SUMIFS('إذن توريد قماش'!$I$6:$I$200,'إذن توريد قماش'!$F$6:$F$200,إعدادات!$E$19,'إذن توريد قماش'!$E$6:$E$200,"&gt;="&amp;DATE(IF(ISBLANK($K$4),1900,$K$4),12,1),'إذن توريد قماش'!$E$6:$E$200,"&lt;="&amp;EOMONTH(DATE(IF(ISBLANK($K$4),2100,$K$4),12,1),0))</f>
        <v>0</v>
      </c>
      <c r="Q45" s="90" t="n">
        <f aca="false">SUM(E45:P45)</f>
        <v>0</v>
      </c>
    </row>
    <row r="46" customFormat="false" ht="19.5" hidden="false" customHeight="true" outlineLevel="0" collapsed="false">
      <c r="D46" s="52" t="str">
        <f aca="false">إعدادات!$E$20</f>
        <v>روز</v>
      </c>
      <c r="E46" s="89" t="n">
        <f aca="false">SUMIFS('إذن توريد قماش'!$I$6:$I$200,'إذن توريد قماش'!$F$6:$F$200,إعدادات!$E$20,'إذن توريد قماش'!$E$6:$E$200,"&gt;="&amp;DATE(IF(ISBLANK($K$4),1900,$K$4),1,1),'إذن توريد قماش'!$E$6:$E$200,"&lt;="&amp;EOMONTH(DATE(IF(ISBLANK($K$4),2100,$K$4),1,1),0))</f>
        <v>0</v>
      </c>
      <c r="F46" s="89" t="n">
        <f aca="false">SUMIFS('إذن توريد قماش'!$I$6:$I$200,'إذن توريد قماش'!$F$6:$F$200,إعدادات!$E$20,'إذن توريد قماش'!$E$6:$E$200,"&gt;="&amp;DATE(IF(ISBLANK($K$4),1900,$K$4),2,1),'إذن توريد قماش'!$E$6:$E$200,"&lt;="&amp;EOMONTH(DATE(IF(ISBLANK($K$4),2100,$K$4),2,1),0))</f>
        <v>0</v>
      </c>
      <c r="G46" s="89" t="n">
        <f aca="false">SUMIFS('إذن توريد قماش'!$I$6:$I$200,'إذن توريد قماش'!$F$6:$F$200,إعدادات!$E$20,'إذن توريد قماش'!$E$6:$E$200,"&gt;="&amp;DATE(IF(ISBLANK($K$4),1900,$K$4),3,1),'إذن توريد قماش'!$E$6:$E$200,"&lt;="&amp;EOMONTH(DATE(IF(ISBLANK($K$4),2100,$K$4),3,1),0))</f>
        <v>0</v>
      </c>
      <c r="H46" s="89" t="n">
        <f aca="false">SUMIFS('إذن توريد قماش'!$I$6:$I$200,'إذن توريد قماش'!$F$6:$F$200,إعدادات!$E$20,'إذن توريد قماش'!$E$6:$E$200,"&gt;="&amp;DATE(IF(ISBLANK($K$4),1900,$K$4),4,1),'إذن توريد قماش'!$E$6:$E$200,"&lt;="&amp;EOMONTH(DATE(IF(ISBLANK($K$4),2100,$K$4),4,1),0))</f>
        <v>0</v>
      </c>
      <c r="I46" s="89" t="n">
        <f aca="false">SUMIFS('إذن توريد قماش'!$I$6:$I$200,'إذن توريد قماش'!$F$6:$F$200,إعدادات!$E$20,'إذن توريد قماش'!$E$6:$E$200,"&gt;="&amp;DATE(IF(ISBLANK($K$4),1900,$K$4),5,1),'إذن توريد قماش'!$E$6:$E$200,"&lt;="&amp;EOMONTH(DATE(IF(ISBLANK($K$4),2100,$K$4),5,1),0))</f>
        <v>0</v>
      </c>
      <c r="J46" s="89" t="n">
        <f aca="false">SUMIFS('إذن توريد قماش'!$I$6:$I$200,'إذن توريد قماش'!$F$6:$F$200,إعدادات!$E$20,'إذن توريد قماش'!$E$6:$E$200,"&gt;="&amp;DATE(IF(ISBLANK($K$4),1900,$K$4),6,1),'إذن توريد قماش'!$E$6:$E$200,"&lt;="&amp;EOMONTH(DATE(IF(ISBLANK($K$4),2100,$K$4),6,1),0))</f>
        <v>0</v>
      </c>
      <c r="K46" s="89" t="n">
        <f aca="false">SUMIFS('إذن توريد قماش'!$I$6:$I$200,'إذن توريد قماش'!$F$6:$F$200,إعدادات!$E$20,'إذن توريد قماش'!$E$6:$E$200,"&gt;="&amp;DATE(IF(ISBLANK($K$4),1900,$K$4),7,1),'إذن توريد قماش'!$E$6:$E$200,"&lt;="&amp;EOMONTH(DATE(IF(ISBLANK($K$4),2100,$K$4),7,1),0))</f>
        <v>0</v>
      </c>
      <c r="L46" s="89" t="n">
        <f aca="false">SUMIFS('إذن توريد قماش'!$I$6:$I$200,'إذن توريد قماش'!$F$6:$F$200,إعدادات!$E$20,'إذن توريد قماش'!$E$6:$E$200,"&gt;="&amp;DATE(IF(ISBLANK($K$4),1900,$K$4),8,1),'إذن توريد قماش'!$E$6:$E$200,"&lt;="&amp;EOMONTH(DATE(IF(ISBLANK($K$4),2100,$K$4),8,1),0))</f>
        <v>0</v>
      </c>
      <c r="M46" s="89" t="n">
        <f aca="false">SUMIFS('إذن توريد قماش'!$I$6:$I$200,'إذن توريد قماش'!$F$6:$F$200,إعدادات!$E$20,'إذن توريد قماش'!$E$6:$E$200,"&gt;="&amp;DATE(IF(ISBLANK($K$4),1900,$K$4),9,1),'إذن توريد قماش'!$E$6:$E$200,"&lt;="&amp;EOMONTH(DATE(IF(ISBLANK($K$4),2100,$K$4),9,1),0))</f>
        <v>0</v>
      </c>
      <c r="N46" s="89" t="n">
        <f aca="false">SUMIFS('إذن توريد قماش'!$I$6:$I$200,'إذن توريد قماش'!$F$6:$F$200,إعدادات!$E$20,'إذن توريد قماش'!$E$6:$E$200,"&gt;="&amp;DATE(IF(ISBLANK($K$4),1900,$K$4),10,1),'إذن توريد قماش'!$E$6:$E$200,"&lt;="&amp;EOMONTH(DATE(IF(ISBLANK($K$4),2100,$K$4),10,1),0))</f>
        <v>0</v>
      </c>
      <c r="O46" s="89" t="n">
        <f aca="false">SUMIFS('إذن توريد قماش'!$I$6:$I$200,'إذن توريد قماش'!$F$6:$F$200,إعدادات!$E$20,'إذن توريد قماش'!$E$6:$E$200,"&gt;="&amp;DATE(IF(ISBLANK($K$4),1900,$K$4),11,1),'إذن توريد قماش'!$E$6:$E$200,"&lt;="&amp;EOMONTH(DATE(IF(ISBLANK($K$4),2100,$K$4),11,1),0))</f>
        <v>0</v>
      </c>
      <c r="P46" s="89" t="n">
        <f aca="false">SUMIFS('إذن توريد قماش'!$I$6:$I$200,'إذن توريد قماش'!$F$6:$F$200,إعدادات!$E$20,'إذن توريد قماش'!$E$6:$E$200,"&gt;="&amp;DATE(IF(ISBLANK($K$4),1900,$K$4),12,1),'إذن توريد قماش'!$E$6:$E$200,"&lt;="&amp;EOMONTH(DATE(IF(ISBLANK($K$4),2100,$K$4),12,1),0))</f>
        <v>0</v>
      </c>
      <c r="Q46" s="90" t="n">
        <f aca="false">SUM(E46:P46)</f>
        <v>0</v>
      </c>
    </row>
    <row r="47" customFormat="false" ht="19.5" hidden="false" customHeight="true" outlineLevel="0" collapsed="false">
      <c r="D47" s="54" t="str">
        <f aca="false">إعدادات!$E$21</f>
        <v>موف فاتح</v>
      </c>
      <c r="E47" s="89" t="n">
        <f aca="false">SUMIFS('إذن توريد قماش'!$I$6:$I$200,'إذن توريد قماش'!$F$6:$F$200,إعدادات!$E$21,'إذن توريد قماش'!$E$6:$E$200,"&gt;="&amp;DATE(IF(ISBLANK($K$4),1900,$K$4),1,1),'إذن توريد قماش'!$E$6:$E$200,"&lt;="&amp;EOMONTH(DATE(IF(ISBLANK($K$4),2100,$K$4),1,1),0))</f>
        <v>0</v>
      </c>
      <c r="F47" s="89" t="n">
        <f aca="false">SUMIFS('إذن توريد قماش'!$I$6:$I$200,'إذن توريد قماش'!$F$6:$F$200,إعدادات!$E$21,'إذن توريد قماش'!$E$6:$E$200,"&gt;="&amp;DATE(IF(ISBLANK($K$4),1900,$K$4),2,1),'إذن توريد قماش'!$E$6:$E$200,"&lt;="&amp;EOMONTH(DATE(IF(ISBLANK($K$4),2100,$K$4),2,1),0))</f>
        <v>0</v>
      </c>
      <c r="G47" s="89" t="n">
        <f aca="false">SUMIFS('إذن توريد قماش'!$I$6:$I$200,'إذن توريد قماش'!$F$6:$F$200,إعدادات!$E$21,'إذن توريد قماش'!$E$6:$E$200,"&gt;="&amp;DATE(IF(ISBLANK($K$4),1900,$K$4),3,1),'إذن توريد قماش'!$E$6:$E$200,"&lt;="&amp;EOMONTH(DATE(IF(ISBLANK($K$4),2100,$K$4),3,1),0))</f>
        <v>0</v>
      </c>
      <c r="H47" s="89" t="n">
        <f aca="false">SUMIFS('إذن توريد قماش'!$I$6:$I$200,'إذن توريد قماش'!$F$6:$F$200,إعدادات!$E$21,'إذن توريد قماش'!$E$6:$E$200,"&gt;="&amp;DATE(IF(ISBLANK($K$4),1900,$K$4),4,1),'إذن توريد قماش'!$E$6:$E$200,"&lt;="&amp;EOMONTH(DATE(IF(ISBLANK($K$4),2100,$K$4),4,1),0))</f>
        <v>0</v>
      </c>
      <c r="I47" s="89" t="n">
        <f aca="false">SUMIFS('إذن توريد قماش'!$I$6:$I$200,'إذن توريد قماش'!$F$6:$F$200,إعدادات!$E$21,'إذن توريد قماش'!$E$6:$E$200,"&gt;="&amp;DATE(IF(ISBLANK($K$4),1900,$K$4),5,1),'إذن توريد قماش'!$E$6:$E$200,"&lt;="&amp;EOMONTH(DATE(IF(ISBLANK($K$4),2100,$K$4),5,1),0))</f>
        <v>0</v>
      </c>
      <c r="J47" s="89" t="n">
        <f aca="false">SUMIFS('إذن توريد قماش'!$I$6:$I$200,'إذن توريد قماش'!$F$6:$F$200,إعدادات!$E$21,'إذن توريد قماش'!$E$6:$E$200,"&gt;="&amp;DATE(IF(ISBLANK($K$4),1900,$K$4),6,1),'إذن توريد قماش'!$E$6:$E$200,"&lt;="&amp;EOMONTH(DATE(IF(ISBLANK($K$4),2100,$K$4),6,1),0))</f>
        <v>0</v>
      </c>
      <c r="K47" s="89" t="n">
        <f aca="false">SUMIFS('إذن توريد قماش'!$I$6:$I$200,'إذن توريد قماش'!$F$6:$F$200,إعدادات!$E$21,'إذن توريد قماش'!$E$6:$E$200,"&gt;="&amp;DATE(IF(ISBLANK($K$4),1900,$K$4),7,1),'إذن توريد قماش'!$E$6:$E$200,"&lt;="&amp;EOMONTH(DATE(IF(ISBLANK($K$4),2100,$K$4),7,1),0))</f>
        <v>0</v>
      </c>
      <c r="L47" s="89" t="n">
        <f aca="false">SUMIFS('إذن توريد قماش'!$I$6:$I$200,'إذن توريد قماش'!$F$6:$F$200,إعدادات!$E$21,'إذن توريد قماش'!$E$6:$E$200,"&gt;="&amp;DATE(IF(ISBLANK($K$4),1900,$K$4),8,1),'إذن توريد قماش'!$E$6:$E$200,"&lt;="&amp;EOMONTH(DATE(IF(ISBLANK($K$4),2100,$K$4),8,1),0))</f>
        <v>0</v>
      </c>
      <c r="M47" s="89" t="n">
        <f aca="false">SUMIFS('إذن توريد قماش'!$I$6:$I$200,'إذن توريد قماش'!$F$6:$F$200,إعدادات!$E$21,'إذن توريد قماش'!$E$6:$E$200,"&gt;="&amp;DATE(IF(ISBLANK($K$4),1900,$K$4),9,1),'إذن توريد قماش'!$E$6:$E$200,"&lt;="&amp;EOMONTH(DATE(IF(ISBLANK($K$4),2100,$K$4),9,1),0))</f>
        <v>0</v>
      </c>
      <c r="N47" s="89" t="n">
        <f aca="false">SUMIFS('إذن توريد قماش'!$I$6:$I$200,'إذن توريد قماش'!$F$6:$F$200,إعدادات!$E$21,'إذن توريد قماش'!$E$6:$E$200,"&gt;="&amp;DATE(IF(ISBLANK($K$4),1900,$K$4),10,1),'إذن توريد قماش'!$E$6:$E$200,"&lt;="&amp;EOMONTH(DATE(IF(ISBLANK($K$4),2100,$K$4),10,1),0))</f>
        <v>0</v>
      </c>
      <c r="O47" s="89" t="n">
        <f aca="false">SUMIFS('إذن توريد قماش'!$I$6:$I$200,'إذن توريد قماش'!$F$6:$F$200,إعدادات!$E$21,'إذن توريد قماش'!$E$6:$E$200,"&gt;="&amp;DATE(IF(ISBLANK($K$4),1900,$K$4),11,1),'إذن توريد قماش'!$E$6:$E$200,"&lt;="&amp;EOMONTH(DATE(IF(ISBLANK($K$4),2100,$K$4),11,1),0))</f>
        <v>0</v>
      </c>
      <c r="P47" s="89" t="n">
        <f aca="false">SUMIFS('إذن توريد قماش'!$I$6:$I$200,'إذن توريد قماش'!$F$6:$F$200,إعدادات!$E$21,'إذن توريد قماش'!$E$6:$E$200,"&gt;="&amp;DATE(IF(ISBLANK($K$4),1900,$K$4),12,1),'إذن توريد قماش'!$E$6:$E$200,"&lt;="&amp;EOMONTH(DATE(IF(ISBLANK($K$4),2100,$K$4),12,1),0))</f>
        <v>0</v>
      </c>
      <c r="Q47" s="90" t="n">
        <f aca="false">SUM(E47:P47)</f>
        <v>0</v>
      </c>
    </row>
    <row r="49" customFormat="false" ht="21.75" hidden="false" customHeight="true" outlineLevel="0" collapsed="false">
      <c r="D49" s="91" t="s">
        <v>159</v>
      </c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</row>
    <row r="50" customFormat="false" ht="19.5" hidden="false" customHeight="true" outlineLevel="0" collapsed="false">
      <c r="D50" s="15" t="str">
        <f aca="false">إعدادات!$E$5</f>
        <v>كحلي</v>
      </c>
      <c r="E50" s="92" t="n">
        <f aca="false">SUMIFS('إذن صرف قماش'!$J$6:$J$200,'إذن صرف قماش'!$F$6:$F$200,إعدادات!$E$5,'إذن صرف قماش'!$M$6:$M$200,"معتمد",'إذن صرف قماش'!$E$6:$E$200,"&gt;="&amp;DATE(IF(ISBLANK($K$4),1900,$K$4),1,1),'إذن صرف قماش'!$E$6:$E$200,"&lt;="&amp;EOMONTH(DATE(IF(ISBLANK($K$4),2100,$K$4),1,1),0))</f>
        <v>0</v>
      </c>
      <c r="F50" s="92" t="n">
        <f aca="false">SUMIFS('إذن صرف قماش'!$J$6:$J$200,'إذن صرف قماش'!$F$6:$F$200,إعدادات!$E$5,'إذن صرف قماش'!$M$6:$M$200,"معتمد",'إذن صرف قماش'!$E$6:$E$200,"&gt;="&amp;DATE(IF(ISBLANK($K$4),1900,$K$4),2,1),'إذن صرف قماش'!$E$6:$E$200,"&lt;="&amp;EOMONTH(DATE(IF(ISBLANK($K$4),2100,$K$4),2,1),0))</f>
        <v>0</v>
      </c>
      <c r="G50" s="92" t="n">
        <f aca="false">SUMIFS('إذن صرف قماش'!$J$6:$J$200,'إذن صرف قماش'!$F$6:$F$200,إعدادات!$E$5,'إذن صرف قماش'!$M$6:$M$200,"معتمد",'إذن صرف قماش'!$E$6:$E$200,"&gt;="&amp;DATE(IF(ISBLANK($K$4),1900,$K$4),3,1),'إذن صرف قماش'!$E$6:$E$200,"&lt;="&amp;EOMONTH(DATE(IF(ISBLANK($K$4),2100,$K$4),3,1),0))</f>
        <v>0</v>
      </c>
      <c r="H50" s="92" t="n">
        <f aca="false">SUMIFS('إذن صرف قماش'!$J$6:$J$200,'إذن صرف قماش'!$F$6:$F$200,إعدادات!$E$5,'إذن صرف قماش'!$M$6:$M$200,"معتمد",'إذن صرف قماش'!$E$6:$E$200,"&gt;="&amp;DATE(IF(ISBLANK($K$4),1900,$K$4),4,1),'إذن صرف قماش'!$E$6:$E$200,"&lt;="&amp;EOMONTH(DATE(IF(ISBLANK($K$4),2100,$K$4),4,1),0))</f>
        <v>0</v>
      </c>
      <c r="I50" s="92" t="n">
        <f aca="false">SUMIFS('إذن صرف قماش'!$J$6:$J$200,'إذن صرف قماش'!$F$6:$F$200,إعدادات!$E$5,'إذن صرف قماش'!$M$6:$M$200,"معتمد",'إذن صرف قماش'!$E$6:$E$200,"&gt;="&amp;DATE(IF(ISBLANK($K$4),1900,$K$4),5,1),'إذن صرف قماش'!$E$6:$E$200,"&lt;="&amp;EOMONTH(DATE(IF(ISBLANK($K$4),2100,$K$4),5,1),0))</f>
        <v>0</v>
      </c>
      <c r="J50" s="92" t="n">
        <f aca="false">SUMIFS('إذن صرف قماش'!$J$6:$J$200,'إذن صرف قماش'!$F$6:$F$200,إعدادات!$E$5,'إذن صرف قماش'!$M$6:$M$200,"معتمد",'إذن صرف قماش'!$E$6:$E$200,"&gt;="&amp;DATE(IF(ISBLANK($K$4),1900,$K$4),6,1),'إذن صرف قماش'!$E$6:$E$200,"&lt;="&amp;EOMONTH(DATE(IF(ISBLANK($K$4),2100,$K$4),6,1),0))</f>
        <v>0</v>
      </c>
      <c r="K50" s="92" t="n">
        <f aca="false">SUMIFS('إذن صرف قماش'!$J$6:$J$200,'إذن صرف قماش'!$F$6:$F$200,إعدادات!$E$5,'إذن صرف قماش'!$M$6:$M$200,"معتمد",'إذن صرف قماش'!$E$6:$E$200,"&gt;="&amp;DATE(IF(ISBLANK($K$4),1900,$K$4),7,1),'إذن صرف قماش'!$E$6:$E$200,"&lt;="&amp;EOMONTH(DATE(IF(ISBLANK($K$4),2100,$K$4),7,1),0))</f>
        <v>0</v>
      </c>
      <c r="L50" s="92" t="n">
        <f aca="false">SUMIFS('إذن صرف قماش'!$J$6:$J$200,'إذن صرف قماش'!$F$6:$F$200,إعدادات!$E$5,'إذن صرف قماش'!$M$6:$M$200,"معتمد",'إذن صرف قماش'!$E$6:$E$200,"&gt;="&amp;DATE(IF(ISBLANK($K$4),1900,$K$4),8,1),'إذن صرف قماش'!$E$6:$E$200,"&lt;="&amp;EOMONTH(DATE(IF(ISBLANK($K$4),2100,$K$4),8,1),0))</f>
        <v>0</v>
      </c>
      <c r="M50" s="92" t="n">
        <f aca="false">SUMIFS('إذن صرف قماش'!$J$6:$J$200,'إذن صرف قماش'!$F$6:$F$200,إعدادات!$E$5,'إذن صرف قماش'!$M$6:$M$200,"معتمد",'إذن صرف قماش'!$E$6:$E$200,"&gt;="&amp;DATE(IF(ISBLANK($K$4),1900,$K$4),9,1),'إذن صرف قماش'!$E$6:$E$200,"&lt;="&amp;EOMONTH(DATE(IF(ISBLANK($K$4),2100,$K$4),9,1),0))</f>
        <v>0</v>
      </c>
      <c r="N50" s="92" t="n">
        <f aca="false">SUMIFS('إذن صرف قماش'!$J$6:$J$200,'إذن صرف قماش'!$F$6:$F$200,إعدادات!$E$5,'إذن صرف قماش'!$M$6:$M$200,"معتمد",'إذن صرف قماش'!$E$6:$E$200,"&gt;="&amp;DATE(IF(ISBLANK($K$4),1900,$K$4),10,1),'إذن صرف قماش'!$E$6:$E$200,"&lt;="&amp;EOMONTH(DATE(IF(ISBLANK($K$4),2100,$K$4),10,1),0))</f>
        <v>0</v>
      </c>
      <c r="O50" s="92" t="n">
        <f aca="false">SUMIFS('إذن صرف قماش'!$J$6:$J$200,'إذن صرف قماش'!$F$6:$F$200,إعدادات!$E$5,'إذن صرف قماش'!$M$6:$M$200,"معتمد",'إذن صرف قماش'!$E$6:$E$200,"&gt;="&amp;DATE(IF(ISBLANK($K$4),1900,$K$4),11,1),'إذن صرف قماش'!$E$6:$E$200,"&lt;="&amp;EOMONTH(DATE(IF(ISBLANK($K$4),2100,$K$4),11,1),0))</f>
        <v>0</v>
      </c>
      <c r="P50" s="92" t="n">
        <f aca="false">SUMIFS('إذن صرف قماش'!$J$6:$J$200,'إذن صرف قماش'!$F$6:$F$200,إعدادات!$E$5,'إذن صرف قماش'!$M$6:$M$200,"معتمد",'إذن صرف قماش'!$E$6:$E$200,"&gt;="&amp;DATE(IF(ISBLANK($K$4),1900,$K$4),12,1),'إذن صرف قماش'!$E$6:$E$200,"&lt;="&amp;EOMONTH(DATE(IF(ISBLANK($K$4),2100,$K$4),12,1),0))</f>
        <v>0</v>
      </c>
      <c r="Q50" s="93" t="n">
        <f aca="false">SUM(E50:P50)</f>
        <v>0</v>
      </c>
    </row>
    <row r="51" customFormat="false" ht="19.5" hidden="false" customHeight="true" outlineLevel="0" collapsed="false">
      <c r="D51" s="23" t="str">
        <f aca="false">إعدادات!$E$6</f>
        <v>تركوازي</v>
      </c>
      <c r="E51" s="92" t="n">
        <f aca="false">SUMIFS('إذن صرف قماش'!$J$6:$J$200,'إذن صرف قماش'!$F$6:$F$200,إعدادات!$E$6,'إذن صرف قماش'!$M$6:$M$200,"معتمد",'إذن صرف قماش'!$E$6:$E$200,"&gt;="&amp;DATE(IF(ISBLANK($K$4),1900,$K$4),1,1),'إذن صرف قماش'!$E$6:$E$200,"&lt;="&amp;EOMONTH(DATE(IF(ISBLANK($K$4),2100,$K$4),1,1),0))</f>
        <v>50</v>
      </c>
      <c r="F51" s="92" t="n">
        <f aca="false">SUMIFS('إذن صرف قماش'!$J$6:$J$200,'إذن صرف قماش'!$F$6:$F$200,إعدادات!$E$6,'إذن صرف قماش'!$M$6:$M$200,"معتمد",'إذن صرف قماش'!$E$6:$E$200,"&gt;="&amp;DATE(IF(ISBLANK($K$4),1900,$K$4),2,1),'إذن صرف قماش'!$E$6:$E$200,"&lt;="&amp;EOMONTH(DATE(IF(ISBLANK($K$4),2100,$K$4),2,1),0))</f>
        <v>50</v>
      </c>
      <c r="G51" s="92" t="n">
        <f aca="false">SUMIFS('إذن صرف قماش'!$J$6:$J$200,'إذن صرف قماش'!$F$6:$F$200,إعدادات!$E$6,'إذن صرف قماش'!$M$6:$M$200,"معتمد",'إذن صرف قماش'!$E$6:$E$200,"&gt;="&amp;DATE(IF(ISBLANK($K$4),1900,$K$4),3,1),'إذن صرف قماش'!$E$6:$E$200,"&lt;="&amp;EOMONTH(DATE(IF(ISBLANK($K$4),2100,$K$4),3,1),0))</f>
        <v>50</v>
      </c>
      <c r="H51" s="92" t="n">
        <f aca="false">SUMIFS('إذن صرف قماش'!$J$6:$J$200,'إذن صرف قماش'!$F$6:$F$200,إعدادات!$E$6,'إذن صرف قماش'!$M$6:$M$200,"معتمد",'إذن صرف قماش'!$E$6:$E$200,"&gt;="&amp;DATE(IF(ISBLANK($K$4),1900,$K$4),4,1),'إذن صرف قماش'!$E$6:$E$200,"&lt;="&amp;EOMONTH(DATE(IF(ISBLANK($K$4),2100,$K$4),4,1),0))</f>
        <v>50</v>
      </c>
      <c r="I51" s="92" t="n">
        <f aca="false">SUMIFS('إذن صرف قماش'!$J$6:$J$200,'إذن صرف قماش'!$F$6:$F$200,إعدادات!$E$6,'إذن صرف قماش'!$M$6:$M$200,"معتمد",'إذن صرف قماش'!$E$6:$E$200,"&gt;="&amp;DATE(IF(ISBLANK($K$4),1900,$K$4),5,1),'إذن صرف قماش'!$E$6:$E$200,"&lt;="&amp;EOMONTH(DATE(IF(ISBLANK($K$4),2100,$K$4),5,1),0))</f>
        <v>50</v>
      </c>
      <c r="J51" s="92" t="n">
        <f aca="false">SUMIFS('إذن صرف قماش'!$J$6:$J$200,'إذن صرف قماش'!$F$6:$F$200,إعدادات!$E$6,'إذن صرف قماش'!$M$6:$M$200,"معتمد",'إذن صرف قماش'!$E$6:$E$200,"&gt;="&amp;DATE(IF(ISBLANK($K$4),1900,$K$4),6,1),'إذن صرف قماش'!$E$6:$E$200,"&lt;="&amp;EOMONTH(DATE(IF(ISBLANK($K$4),2100,$K$4),6,1),0))</f>
        <v>50</v>
      </c>
      <c r="K51" s="92" t="n">
        <f aca="false">SUMIFS('إذن صرف قماش'!$J$6:$J$200,'إذن صرف قماش'!$F$6:$F$200,إعدادات!$E$6,'إذن صرف قماش'!$M$6:$M$200,"معتمد",'إذن صرف قماش'!$E$6:$E$200,"&gt;="&amp;DATE(IF(ISBLANK($K$4),1900,$K$4),7,1),'إذن صرف قماش'!$E$6:$E$200,"&lt;="&amp;EOMONTH(DATE(IF(ISBLANK($K$4),2100,$K$4),7,1),0))</f>
        <v>50</v>
      </c>
      <c r="L51" s="92" t="n">
        <f aca="false">SUMIFS('إذن صرف قماش'!$J$6:$J$200,'إذن صرف قماش'!$F$6:$F$200,إعدادات!$E$6,'إذن صرف قماش'!$M$6:$M$200,"معتمد",'إذن صرف قماش'!$E$6:$E$200,"&gt;="&amp;DATE(IF(ISBLANK($K$4),1900,$K$4),8,1),'إذن صرف قماش'!$E$6:$E$200,"&lt;="&amp;EOMONTH(DATE(IF(ISBLANK($K$4),2100,$K$4),8,1),0))</f>
        <v>50</v>
      </c>
      <c r="M51" s="92" t="n">
        <f aca="false">SUMIFS('إذن صرف قماش'!$J$6:$J$200,'إذن صرف قماش'!$F$6:$F$200,إعدادات!$E$6,'إذن صرف قماش'!$M$6:$M$200,"معتمد",'إذن صرف قماش'!$E$6:$E$200,"&gt;="&amp;DATE(IF(ISBLANK($K$4),1900,$K$4),9,1),'إذن صرف قماش'!$E$6:$E$200,"&lt;="&amp;EOMONTH(DATE(IF(ISBLANK($K$4),2100,$K$4),9,1),0))</f>
        <v>50</v>
      </c>
      <c r="N51" s="92" t="n">
        <f aca="false">SUMIFS('إذن صرف قماش'!$J$6:$J$200,'إذن صرف قماش'!$F$6:$F$200,إعدادات!$E$6,'إذن صرف قماش'!$M$6:$M$200,"معتمد",'إذن صرف قماش'!$E$6:$E$200,"&gt;="&amp;DATE(IF(ISBLANK($K$4),1900,$K$4),10,1),'إذن صرف قماش'!$E$6:$E$200,"&lt;="&amp;EOMONTH(DATE(IF(ISBLANK($K$4),2100,$K$4),10,1),0))</f>
        <v>50</v>
      </c>
      <c r="O51" s="92" t="n">
        <f aca="false">SUMIFS('إذن صرف قماش'!$J$6:$J$200,'إذن صرف قماش'!$F$6:$F$200,إعدادات!$E$6,'إذن صرف قماش'!$M$6:$M$200,"معتمد",'إذن صرف قماش'!$E$6:$E$200,"&gt;="&amp;DATE(IF(ISBLANK($K$4),1900,$K$4),11,1),'إذن صرف قماش'!$E$6:$E$200,"&lt;="&amp;EOMONTH(DATE(IF(ISBLANK($K$4),2100,$K$4),11,1),0))</f>
        <v>50</v>
      </c>
      <c r="P51" s="92" t="n">
        <f aca="false">SUMIFS('إذن صرف قماش'!$J$6:$J$200,'إذن صرف قماش'!$F$6:$F$200,إعدادات!$E$6,'إذن صرف قماش'!$M$6:$M$200,"معتمد",'إذن صرف قماش'!$E$6:$E$200,"&gt;="&amp;DATE(IF(ISBLANK($K$4),1900,$K$4),12,1),'إذن صرف قماش'!$E$6:$E$200,"&lt;="&amp;EOMONTH(DATE(IF(ISBLANK($K$4),2100,$K$4),12,1),0))</f>
        <v>50</v>
      </c>
      <c r="Q51" s="93" t="n">
        <f aca="false">SUM(E51:P51)</f>
        <v>600</v>
      </c>
    </row>
    <row r="52" customFormat="false" ht="19.5" hidden="false" customHeight="true" outlineLevel="0" collapsed="false">
      <c r="D52" s="26" t="str">
        <f aca="false">إعدادات!$E$7</f>
        <v>لبن</v>
      </c>
      <c r="E52" s="92" t="n">
        <f aca="false">SUMIFS('إذن صرف قماش'!$J$6:$J$200,'إذن صرف قماش'!$F$6:$F$200,إعدادات!$E$7,'إذن صرف قماش'!$M$6:$M$200,"معتمد",'إذن صرف قماش'!$E$6:$E$200,"&gt;="&amp;DATE(IF(ISBLANK($K$4),1900,$K$4),1,1),'إذن صرف قماش'!$E$6:$E$200,"&lt;="&amp;EOMONTH(DATE(IF(ISBLANK($K$4),2100,$K$4),1,1),0))</f>
        <v>0</v>
      </c>
      <c r="F52" s="92" t="n">
        <f aca="false">SUMIFS('إذن صرف قماش'!$J$6:$J$200,'إذن صرف قماش'!$F$6:$F$200,إعدادات!$E$7,'إذن صرف قماش'!$M$6:$M$200,"معتمد",'إذن صرف قماش'!$E$6:$E$200,"&gt;="&amp;DATE(IF(ISBLANK($K$4),1900,$K$4),2,1),'إذن صرف قماش'!$E$6:$E$200,"&lt;="&amp;EOMONTH(DATE(IF(ISBLANK($K$4),2100,$K$4),2,1),0))</f>
        <v>0</v>
      </c>
      <c r="G52" s="92" t="n">
        <f aca="false">SUMIFS('إذن صرف قماش'!$J$6:$J$200,'إذن صرف قماش'!$F$6:$F$200,إعدادات!$E$7,'إذن صرف قماش'!$M$6:$M$200,"معتمد",'إذن صرف قماش'!$E$6:$E$200,"&gt;="&amp;DATE(IF(ISBLANK($K$4),1900,$K$4),3,1),'إذن صرف قماش'!$E$6:$E$200,"&lt;="&amp;EOMONTH(DATE(IF(ISBLANK($K$4),2100,$K$4),3,1),0))</f>
        <v>0</v>
      </c>
      <c r="H52" s="92" t="n">
        <f aca="false">SUMIFS('إذن صرف قماش'!$J$6:$J$200,'إذن صرف قماش'!$F$6:$F$200,إعدادات!$E$7,'إذن صرف قماش'!$M$6:$M$200,"معتمد",'إذن صرف قماش'!$E$6:$E$200,"&gt;="&amp;DATE(IF(ISBLANK($K$4),1900,$K$4),4,1),'إذن صرف قماش'!$E$6:$E$200,"&lt;="&amp;EOMONTH(DATE(IF(ISBLANK($K$4),2100,$K$4),4,1),0))</f>
        <v>0</v>
      </c>
      <c r="I52" s="92" t="n">
        <f aca="false">SUMIFS('إذن صرف قماش'!$J$6:$J$200,'إذن صرف قماش'!$F$6:$F$200,إعدادات!$E$7,'إذن صرف قماش'!$M$6:$M$200,"معتمد",'إذن صرف قماش'!$E$6:$E$200,"&gt;="&amp;DATE(IF(ISBLANK($K$4),1900,$K$4),5,1),'إذن صرف قماش'!$E$6:$E$200,"&lt;="&amp;EOMONTH(DATE(IF(ISBLANK($K$4),2100,$K$4),5,1),0))</f>
        <v>0</v>
      </c>
      <c r="J52" s="92" t="n">
        <f aca="false">SUMIFS('إذن صرف قماش'!$J$6:$J$200,'إذن صرف قماش'!$F$6:$F$200,إعدادات!$E$7,'إذن صرف قماش'!$M$6:$M$200,"معتمد",'إذن صرف قماش'!$E$6:$E$200,"&gt;="&amp;DATE(IF(ISBLANK($K$4),1900,$K$4),6,1),'إذن صرف قماش'!$E$6:$E$200,"&lt;="&amp;EOMONTH(DATE(IF(ISBLANK($K$4),2100,$K$4),6,1),0))</f>
        <v>0</v>
      </c>
      <c r="K52" s="92" t="n">
        <f aca="false">SUMIFS('إذن صرف قماش'!$J$6:$J$200,'إذن صرف قماش'!$F$6:$F$200,إعدادات!$E$7,'إذن صرف قماش'!$M$6:$M$200,"معتمد",'إذن صرف قماش'!$E$6:$E$200,"&gt;="&amp;DATE(IF(ISBLANK($K$4),1900,$K$4),7,1),'إذن صرف قماش'!$E$6:$E$200,"&lt;="&amp;EOMONTH(DATE(IF(ISBLANK($K$4),2100,$K$4),7,1),0))</f>
        <v>0</v>
      </c>
      <c r="L52" s="92" t="n">
        <f aca="false">SUMIFS('إذن صرف قماش'!$J$6:$J$200,'إذن صرف قماش'!$F$6:$F$200,إعدادات!$E$7,'إذن صرف قماش'!$M$6:$M$200,"معتمد",'إذن صرف قماش'!$E$6:$E$200,"&gt;="&amp;DATE(IF(ISBLANK($K$4),1900,$K$4),8,1),'إذن صرف قماش'!$E$6:$E$200,"&lt;="&amp;EOMONTH(DATE(IF(ISBLANK($K$4),2100,$K$4),8,1),0))</f>
        <v>0</v>
      </c>
      <c r="M52" s="92" t="n">
        <f aca="false">SUMIFS('إذن صرف قماش'!$J$6:$J$200,'إذن صرف قماش'!$F$6:$F$200,إعدادات!$E$7,'إذن صرف قماش'!$M$6:$M$200,"معتمد",'إذن صرف قماش'!$E$6:$E$200,"&gt;="&amp;DATE(IF(ISBLANK($K$4),1900,$K$4),9,1),'إذن صرف قماش'!$E$6:$E$200,"&lt;="&amp;EOMONTH(DATE(IF(ISBLANK($K$4),2100,$K$4),9,1),0))</f>
        <v>0</v>
      </c>
      <c r="N52" s="92" t="n">
        <f aca="false">SUMIFS('إذن صرف قماش'!$J$6:$J$200,'إذن صرف قماش'!$F$6:$F$200,إعدادات!$E$7,'إذن صرف قماش'!$M$6:$M$200,"معتمد",'إذن صرف قماش'!$E$6:$E$200,"&gt;="&amp;DATE(IF(ISBLANK($K$4),1900,$K$4),10,1),'إذن صرف قماش'!$E$6:$E$200,"&lt;="&amp;EOMONTH(DATE(IF(ISBLANK($K$4),2100,$K$4),10,1),0))</f>
        <v>0</v>
      </c>
      <c r="O52" s="92" t="n">
        <f aca="false">SUMIFS('إذن صرف قماش'!$J$6:$J$200,'إذن صرف قماش'!$F$6:$F$200,إعدادات!$E$7,'إذن صرف قماش'!$M$6:$M$200,"معتمد",'إذن صرف قماش'!$E$6:$E$200,"&gt;="&amp;DATE(IF(ISBLANK($K$4),1900,$K$4),11,1),'إذن صرف قماش'!$E$6:$E$200,"&lt;="&amp;EOMONTH(DATE(IF(ISBLANK($K$4),2100,$K$4),11,1),0))</f>
        <v>0</v>
      </c>
      <c r="P52" s="92" t="n">
        <f aca="false">SUMIFS('إذن صرف قماش'!$J$6:$J$200,'إذن صرف قماش'!$F$6:$F$200,إعدادات!$E$7,'إذن صرف قماش'!$M$6:$M$200,"معتمد",'إذن صرف قماش'!$E$6:$E$200,"&gt;="&amp;DATE(IF(ISBLANK($K$4),1900,$K$4),12,1),'إذن صرف قماش'!$E$6:$E$200,"&lt;="&amp;EOMONTH(DATE(IF(ISBLANK($K$4),2100,$K$4),12,1),0))</f>
        <v>0</v>
      </c>
      <c r="Q52" s="93" t="n">
        <f aca="false">SUM(E52:P52)</f>
        <v>0</v>
      </c>
    </row>
    <row r="53" customFormat="false" ht="19.5" hidden="false" customHeight="true" outlineLevel="0" collapsed="false">
      <c r="D53" s="28" t="str">
        <f aca="false">إعدادات!$E$8</f>
        <v>أسود</v>
      </c>
      <c r="E53" s="92" t="n">
        <f aca="false">SUMIFS('إذن صرف قماش'!$J$6:$J$200,'إذن صرف قماش'!$F$6:$F$200,إعدادات!$E$8,'إذن صرف قماش'!$M$6:$M$200,"معتمد",'إذن صرف قماش'!$E$6:$E$200,"&gt;="&amp;DATE(IF(ISBLANK($K$4),1900,$K$4),1,1),'إذن صرف قماش'!$E$6:$E$200,"&lt;="&amp;EOMONTH(DATE(IF(ISBLANK($K$4),2100,$K$4),1,1),0))</f>
        <v>0</v>
      </c>
      <c r="F53" s="92" t="n">
        <f aca="false">SUMIFS('إذن صرف قماش'!$J$6:$J$200,'إذن صرف قماش'!$F$6:$F$200,إعدادات!$E$8,'إذن صرف قماش'!$M$6:$M$200,"معتمد",'إذن صرف قماش'!$E$6:$E$200,"&gt;="&amp;DATE(IF(ISBLANK($K$4),1900,$K$4),2,1),'إذن صرف قماش'!$E$6:$E$200,"&lt;="&amp;EOMONTH(DATE(IF(ISBLANK($K$4),2100,$K$4),2,1),0))</f>
        <v>0</v>
      </c>
      <c r="G53" s="92" t="n">
        <f aca="false">SUMIFS('إذن صرف قماش'!$J$6:$J$200,'إذن صرف قماش'!$F$6:$F$200,إعدادات!$E$8,'إذن صرف قماش'!$M$6:$M$200,"معتمد",'إذن صرف قماش'!$E$6:$E$200,"&gt;="&amp;DATE(IF(ISBLANK($K$4),1900,$K$4),3,1),'إذن صرف قماش'!$E$6:$E$200,"&lt;="&amp;EOMONTH(DATE(IF(ISBLANK($K$4),2100,$K$4),3,1),0))</f>
        <v>0</v>
      </c>
      <c r="H53" s="92" t="n">
        <f aca="false">SUMIFS('إذن صرف قماش'!$J$6:$J$200,'إذن صرف قماش'!$F$6:$F$200,إعدادات!$E$8,'إذن صرف قماش'!$M$6:$M$200,"معتمد",'إذن صرف قماش'!$E$6:$E$200,"&gt;="&amp;DATE(IF(ISBLANK($K$4),1900,$K$4),4,1),'إذن صرف قماش'!$E$6:$E$200,"&lt;="&amp;EOMONTH(DATE(IF(ISBLANK($K$4),2100,$K$4),4,1),0))</f>
        <v>0</v>
      </c>
      <c r="I53" s="92" t="n">
        <f aca="false">SUMIFS('إذن صرف قماش'!$J$6:$J$200,'إذن صرف قماش'!$F$6:$F$200,إعدادات!$E$8,'إذن صرف قماش'!$M$6:$M$200,"معتمد",'إذن صرف قماش'!$E$6:$E$200,"&gt;="&amp;DATE(IF(ISBLANK($K$4),1900,$K$4),5,1),'إذن صرف قماش'!$E$6:$E$200,"&lt;="&amp;EOMONTH(DATE(IF(ISBLANK($K$4),2100,$K$4),5,1),0))</f>
        <v>0</v>
      </c>
      <c r="J53" s="92" t="n">
        <f aca="false">SUMIFS('إذن صرف قماش'!$J$6:$J$200,'إذن صرف قماش'!$F$6:$F$200,إعدادات!$E$8,'إذن صرف قماش'!$M$6:$M$200,"معتمد",'إذن صرف قماش'!$E$6:$E$200,"&gt;="&amp;DATE(IF(ISBLANK($K$4),1900,$K$4),6,1),'إذن صرف قماش'!$E$6:$E$200,"&lt;="&amp;EOMONTH(DATE(IF(ISBLANK($K$4),2100,$K$4),6,1),0))</f>
        <v>0</v>
      </c>
      <c r="K53" s="92" t="n">
        <f aca="false">SUMIFS('إذن صرف قماش'!$J$6:$J$200,'إذن صرف قماش'!$F$6:$F$200,إعدادات!$E$8,'إذن صرف قماش'!$M$6:$M$200,"معتمد",'إذن صرف قماش'!$E$6:$E$200,"&gt;="&amp;DATE(IF(ISBLANK($K$4),1900,$K$4),7,1),'إذن صرف قماش'!$E$6:$E$200,"&lt;="&amp;EOMONTH(DATE(IF(ISBLANK($K$4),2100,$K$4),7,1),0))</f>
        <v>0</v>
      </c>
      <c r="L53" s="92" t="n">
        <f aca="false">SUMIFS('إذن صرف قماش'!$J$6:$J$200,'إذن صرف قماش'!$F$6:$F$200,إعدادات!$E$8,'إذن صرف قماش'!$M$6:$M$200,"معتمد",'إذن صرف قماش'!$E$6:$E$200,"&gt;="&amp;DATE(IF(ISBLANK($K$4),1900,$K$4),8,1),'إذن صرف قماش'!$E$6:$E$200,"&lt;="&amp;EOMONTH(DATE(IF(ISBLANK($K$4),2100,$K$4),8,1),0))</f>
        <v>0</v>
      </c>
      <c r="M53" s="92" t="n">
        <f aca="false">SUMIFS('إذن صرف قماش'!$J$6:$J$200,'إذن صرف قماش'!$F$6:$F$200,إعدادات!$E$8,'إذن صرف قماش'!$M$6:$M$200,"معتمد",'إذن صرف قماش'!$E$6:$E$200,"&gt;="&amp;DATE(IF(ISBLANK($K$4),1900,$K$4),9,1),'إذن صرف قماش'!$E$6:$E$200,"&lt;="&amp;EOMONTH(DATE(IF(ISBLANK($K$4),2100,$K$4),9,1),0))</f>
        <v>0</v>
      </c>
      <c r="N53" s="92" t="n">
        <f aca="false">SUMIFS('إذن صرف قماش'!$J$6:$J$200,'إذن صرف قماش'!$F$6:$F$200,إعدادات!$E$8,'إذن صرف قماش'!$M$6:$M$200,"معتمد",'إذن صرف قماش'!$E$6:$E$200,"&gt;="&amp;DATE(IF(ISBLANK($K$4),1900,$K$4),10,1),'إذن صرف قماش'!$E$6:$E$200,"&lt;="&amp;EOMONTH(DATE(IF(ISBLANK($K$4),2100,$K$4),10,1),0))</f>
        <v>0</v>
      </c>
      <c r="O53" s="92" t="n">
        <f aca="false">SUMIFS('إذن صرف قماش'!$J$6:$J$200,'إذن صرف قماش'!$F$6:$F$200,إعدادات!$E$8,'إذن صرف قماش'!$M$6:$M$200,"معتمد",'إذن صرف قماش'!$E$6:$E$200,"&gt;="&amp;DATE(IF(ISBLANK($K$4),1900,$K$4),11,1),'إذن صرف قماش'!$E$6:$E$200,"&lt;="&amp;EOMONTH(DATE(IF(ISBLANK($K$4),2100,$K$4),11,1),0))</f>
        <v>0</v>
      </c>
      <c r="P53" s="92" t="n">
        <f aca="false">SUMIFS('إذن صرف قماش'!$J$6:$J$200,'إذن صرف قماش'!$F$6:$F$200,إعدادات!$E$8,'إذن صرف قماش'!$M$6:$M$200,"معتمد",'إذن صرف قماش'!$E$6:$E$200,"&gt;="&amp;DATE(IF(ISBLANK($K$4),1900,$K$4),12,1),'إذن صرف قماش'!$E$6:$E$200,"&lt;="&amp;EOMONTH(DATE(IF(ISBLANK($K$4),2100,$K$4),12,1),0))</f>
        <v>0</v>
      </c>
      <c r="Q53" s="93" t="n">
        <f aca="false">SUM(E53:P53)</f>
        <v>0</v>
      </c>
    </row>
    <row r="54" customFormat="false" ht="19.5" hidden="false" customHeight="true" outlineLevel="0" collapsed="false">
      <c r="D54" s="30" t="str">
        <f aca="false">إعدادات!$E$9</f>
        <v>أبيض</v>
      </c>
      <c r="E54" s="92" t="n">
        <f aca="false">SUMIFS('إذن صرف قماش'!$J$6:$J$200,'إذن صرف قماش'!$F$6:$F$200,إعدادات!$E$9,'إذن صرف قماش'!$M$6:$M$200,"معتمد",'إذن صرف قماش'!$E$6:$E$200,"&gt;="&amp;DATE(IF(ISBLANK($K$4),1900,$K$4),1,1),'إذن صرف قماش'!$E$6:$E$200,"&lt;="&amp;EOMONTH(DATE(IF(ISBLANK($K$4),2100,$K$4),1,1),0))</f>
        <v>0</v>
      </c>
      <c r="F54" s="92" t="n">
        <f aca="false">SUMIFS('إذن صرف قماش'!$J$6:$J$200,'إذن صرف قماش'!$F$6:$F$200,إعدادات!$E$9,'إذن صرف قماش'!$M$6:$M$200,"معتمد",'إذن صرف قماش'!$E$6:$E$200,"&gt;="&amp;DATE(IF(ISBLANK($K$4),1900,$K$4),2,1),'إذن صرف قماش'!$E$6:$E$200,"&lt;="&amp;EOMONTH(DATE(IF(ISBLANK($K$4),2100,$K$4),2,1),0))</f>
        <v>0</v>
      </c>
      <c r="G54" s="92" t="n">
        <f aca="false">SUMIFS('إذن صرف قماش'!$J$6:$J$200,'إذن صرف قماش'!$F$6:$F$200,إعدادات!$E$9,'إذن صرف قماش'!$M$6:$M$200,"معتمد",'إذن صرف قماش'!$E$6:$E$200,"&gt;="&amp;DATE(IF(ISBLANK($K$4),1900,$K$4),3,1),'إذن صرف قماش'!$E$6:$E$200,"&lt;="&amp;EOMONTH(DATE(IF(ISBLANK($K$4),2100,$K$4),3,1),0))</f>
        <v>0</v>
      </c>
      <c r="H54" s="92" t="n">
        <f aca="false">SUMIFS('إذن صرف قماش'!$J$6:$J$200,'إذن صرف قماش'!$F$6:$F$200,إعدادات!$E$9,'إذن صرف قماش'!$M$6:$M$200,"معتمد",'إذن صرف قماش'!$E$6:$E$200,"&gt;="&amp;DATE(IF(ISBLANK($K$4),1900,$K$4),4,1),'إذن صرف قماش'!$E$6:$E$200,"&lt;="&amp;EOMONTH(DATE(IF(ISBLANK($K$4),2100,$K$4),4,1),0))</f>
        <v>0</v>
      </c>
      <c r="I54" s="92" t="n">
        <f aca="false">SUMIFS('إذن صرف قماش'!$J$6:$J$200,'إذن صرف قماش'!$F$6:$F$200,إعدادات!$E$9,'إذن صرف قماش'!$M$6:$M$200,"معتمد",'إذن صرف قماش'!$E$6:$E$200,"&gt;="&amp;DATE(IF(ISBLANK($K$4),1900,$K$4),5,1),'إذن صرف قماش'!$E$6:$E$200,"&lt;="&amp;EOMONTH(DATE(IF(ISBLANK($K$4),2100,$K$4),5,1),0))</f>
        <v>0</v>
      </c>
      <c r="J54" s="92" t="n">
        <f aca="false">SUMIFS('إذن صرف قماش'!$J$6:$J$200,'إذن صرف قماش'!$F$6:$F$200,إعدادات!$E$9,'إذن صرف قماش'!$M$6:$M$200,"معتمد",'إذن صرف قماش'!$E$6:$E$200,"&gt;="&amp;DATE(IF(ISBLANK($K$4),1900,$K$4),6,1),'إذن صرف قماش'!$E$6:$E$200,"&lt;="&amp;EOMONTH(DATE(IF(ISBLANK($K$4),2100,$K$4),6,1),0))</f>
        <v>0</v>
      </c>
      <c r="K54" s="92" t="n">
        <f aca="false">SUMIFS('إذن صرف قماش'!$J$6:$J$200,'إذن صرف قماش'!$F$6:$F$200,إعدادات!$E$9,'إذن صرف قماش'!$M$6:$M$200,"معتمد",'إذن صرف قماش'!$E$6:$E$200,"&gt;="&amp;DATE(IF(ISBLANK($K$4),1900,$K$4),7,1),'إذن صرف قماش'!$E$6:$E$200,"&lt;="&amp;EOMONTH(DATE(IF(ISBLANK($K$4),2100,$K$4),7,1),0))</f>
        <v>0</v>
      </c>
      <c r="L54" s="92" t="n">
        <f aca="false">SUMIFS('إذن صرف قماش'!$J$6:$J$200,'إذن صرف قماش'!$F$6:$F$200,إعدادات!$E$9,'إذن صرف قماش'!$M$6:$M$200,"معتمد",'إذن صرف قماش'!$E$6:$E$200,"&gt;="&amp;DATE(IF(ISBLANK($K$4),1900,$K$4),8,1),'إذن صرف قماش'!$E$6:$E$200,"&lt;="&amp;EOMONTH(DATE(IF(ISBLANK($K$4),2100,$K$4),8,1),0))</f>
        <v>0</v>
      </c>
      <c r="M54" s="92" t="n">
        <f aca="false">SUMIFS('إذن صرف قماش'!$J$6:$J$200,'إذن صرف قماش'!$F$6:$F$200,إعدادات!$E$9,'إذن صرف قماش'!$M$6:$M$200,"معتمد",'إذن صرف قماش'!$E$6:$E$200,"&gt;="&amp;DATE(IF(ISBLANK($K$4),1900,$K$4),9,1),'إذن صرف قماش'!$E$6:$E$200,"&lt;="&amp;EOMONTH(DATE(IF(ISBLANK($K$4),2100,$K$4),9,1),0))</f>
        <v>0</v>
      </c>
      <c r="N54" s="92" t="n">
        <f aca="false">SUMIFS('إذن صرف قماش'!$J$6:$J$200,'إذن صرف قماش'!$F$6:$F$200,إعدادات!$E$9,'إذن صرف قماش'!$M$6:$M$200,"معتمد",'إذن صرف قماش'!$E$6:$E$200,"&gt;="&amp;DATE(IF(ISBLANK($K$4),1900,$K$4),10,1),'إذن صرف قماش'!$E$6:$E$200,"&lt;="&amp;EOMONTH(DATE(IF(ISBLANK($K$4),2100,$K$4),10,1),0))</f>
        <v>0</v>
      </c>
      <c r="O54" s="92" t="n">
        <f aca="false">SUMIFS('إذن صرف قماش'!$J$6:$J$200,'إذن صرف قماش'!$F$6:$F$200,إعدادات!$E$9,'إذن صرف قماش'!$M$6:$M$200,"معتمد",'إذن صرف قماش'!$E$6:$E$200,"&gt;="&amp;DATE(IF(ISBLANK($K$4),1900,$K$4),11,1),'إذن صرف قماش'!$E$6:$E$200,"&lt;="&amp;EOMONTH(DATE(IF(ISBLANK($K$4),2100,$K$4),11,1),0))</f>
        <v>0</v>
      </c>
      <c r="P54" s="92" t="n">
        <f aca="false">SUMIFS('إذن صرف قماش'!$J$6:$J$200,'إذن صرف قماش'!$F$6:$F$200,إعدادات!$E$9,'إذن صرف قماش'!$M$6:$M$200,"معتمد",'إذن صرف قماش'!$E$6:$E$200,"&gt;="&amp;DATE(IF(ISBLANK($K$4),1900,$K$4),12,1),'إذن صرف قماش'!$E$6:$E$200,"&lt;="&amp;EOMONTH(DATE(IF(ISBLANK($K$4),2100,$K$4),12,1),0))</f>
        <v>0</v>
      </c>
      <c r="Q54" s="93" t="n">
        <f aca="false">SUM(E54:P54)</f>
        <v>0</v>
      </c>
    </row>
    <row r="55" customFormat="false" ht="19.5" hidden="false" customHeight="true" outlineLevel="0" collapsed="false">
      <c r="D55" s="32" t="str">
        <f aca="false">إعدادات!$E$10</f>
        <v>بن روز</v>
      </c>
      <c r="E55" s="92" t="n">
        <f aca="false">SUMIFS('إذن صرف قماش'!$J$6:$J$200,'إذن صرف قماش'!$F$6:$F$200,إعدادات!$E$10,'إذن صرف قماش'!$M$6:$M$200,"معتمد",'إذن صرف قماش'!$E$6:$E$200,"&gt;="&amp;DATE(IF(ISBLANK($K$4),1900,$K$4),1,1),'إذن صرف قماش'!$E$6:$E$200,"&lt;="&amp;EOMONTH(DATE(IF(ISBLANK($K$4),2100,$K$4),1,1),0))</f>
        <v>0</v>
      </c>
      <c r="F55" s="92" t="n">
        <f aca="false">SUMIFS('إذن صرف قماش'!$J$6:$J$200,'إذن صرف قماش'!$F$6:$F$200,إعدادات!$E$10,'إذن صرف قماش'!$M$6:$M$200,"معتمد",'إذن صرف قماش'!$E$6:$E$200,"&gt;="&amp;DATE(IF(ISBLANK($K$4),1900,$K$4),2,1),'إذن صرف قماش'!$E$6:$E$200,"&lt;="&amp;EOMONTH(DATE(IF(ISBLANK($K$4),2100,$K$4),2,1),0))</f>
        <v>0</v>
      </c>
      <c r="G55" s="92" t="n">
        <f aca="false">SUMIFS('إذن صرف قماش'!$J$6:$J$200,'إذن صرف قماش'!$F$6:$F$200,إعدادات!$E$10,'إذن صرف قماش'!$M$6:$M$200,"معتمد",'إذن صرف قماش'!$E$6:$E$200,"&gt;="&amp;DATE(IF(ISBLANK($K$4),1900,$K$4),3,1),'إذن صرف قماش'!$E$6:$E$200,"&lt;="&amp;EOMONTH(DATE(IF(ISBLANK($K$4),2100,$K$4),3,1),0))</f>
        <v>0</v>
      </c>
      <c r="H55" s="92" t="n">
        <f aca="false">SUMIFS('إذن صرف قماش'!$J$6:$J$200,'إذن صرف قماش'!$F$6:$F$200,إعدادات!$E$10,'إذن صرف قماش'!$M$6:$M$200,"معتمد",'إذن صرف قماش'!$E$6:$E$200,"&gt;="&amp;DATE(IF(ISBLANK($K$4),1900,$K$4),4,1),'إذن صرف قماش'!$E$6:$E$200,"&lt;="&amp;EOMONTH(DATE(IF(ISBLANK($K$4),2100,$K$4),4,1),0))</f>
        <v>0</v>
      </c>
      <c r="I55" s="92" t="n">
        <f aca="false">SUMIFS('إذن صرف قماش'!$J$6:$J$200,'إذن صرف قماش'!$F$6:$F$200,إعدادات!$E$10,'إذن صرف قماش'!$M$6:$M$200,"معتمد",'إذن صرف قماش'!$E$6:$E$200,"&gt;="&amp;DATE(IF(ISBLANK($K$4),1900,$K$4),5,1),'إذن صرف قماش'!$E$6:$E$200,"&lt;="&amp;EOMONTH(DATE(IF(ISBLANK($K$4),2100,$K$4),5,1),0))</f>
        <v>0</v>
      </c>
      <c r="J55" s="92" t="n">
        <f aca="false">SUMIFS('إذن صرف قماش'!$J$6:$J$200,'إذن صرف قماش'!$F$6:$F$200,إعدادات!$E$10,'إذن صرف قماش'!$M$6:$M$200,"معتمد",'إذن صرف قماش'!$E$6:$E$200,"&gt;="&amp;DATE(IF(ISBLANK($K$4),1900,$K$4),6,1),'إذن صرف قماش'!$E$6:$E$200,"&lt;="&amp;EOMONTH(DATE(IF(ISBLANK($K$4),2100,$K$4),6,1),0))</f>
        <v>0</v>
      </c>
      <c r="K55" s="92" t="n">
        <f aca="false">SUMIFS('إذن صرف قماش'!$J$6:$J$200,'إذن صرف قماش'!$F$6:$F$200,إعدادات!$E$10,'إذن صرف قماش'!$M$6:$M$200,"معتمد",'إذن صرف قماش'!$E$6:$E$200,"&gt;="&amp;DATE(IF(ISBLANK($K$4),1900,$K$4),7,1),'إذن صرف قماش'!$E$6:$E$200,"&lt;="&amp;EOMONTH(DATE(IF(ISBLANK($K$4),2100,$K$4),7,1),0))</f>
        <v>0</v>
      </c>
      <c r="L55" s="92" t="n">
        <f aca="false">SUMIFS('إذن صرف قماش'!$J$6:$J$200,'إذن صرف قماش'!$F$6:$F$200,إعدادات!$E$10,'إذن صرف قماش'!$M$6:$M$200,"معتمد",'إذن صرف قماش'!$E$6:$E$200,"&gt;="&amp;DATE(IF(ISBLANK($K$4),1900,$K$4),8,1),'إذن صرف قماش'!$E$6:$E$200,"&lt;="&amp;EOMONTH(DATE(IF(ISBLANK($K$4),2100,$K$4),8,1),0))</f>
        <v>0</v>
      </c>
      <c r="M55" s="92" t="n">
        <f aca="false">SUMIFS('إذن صرف قماش'!$J$6:$J$200,'إذن صرف قماش'!$F$6:$F$200,إعدادات!$E$10,'إذن صرف قماش'!$M$6:$M$200,"معتمد",'إذن صرف قماش'!$E$6:$E$200,"&gt;="&amp;DATE(IF(ISBLANK($K$4),1900,$K$4),9,1),'إذن صرف قماش'!$E$6:$E$200,"&lt;="&amp;EOMONTH(DATE(IF(ISBLANK($K$4),2100,$K$4),9,1),0))</f>
        <v>0</v>
      </c>
      <c r="N55" s="92" t="n">
        <f aca="false">SUMIFS('إذن صرف قماش'!$J$6:$J$200,'إذن صرف قماش'!$F$6:$F$200,إعدادات!$E$10,'إذن صرف قماش'!$M$6:$M$200,"معتمد",'إذن صرف قماش'!$E$6:$E$200,"&gt;="&amp;DATE(IF(ISBLANK($K$4),1900,$K$4),10,1),'إذن صرف قماش'!$E$6:$E$200,"&lt;="&amp;EOMONTH(DATE(IF(ISBLANK($K$4),2100,$K$4),10,1),0))</f>
        <v>0</v>
      </c>
      <c r="O55" s="92" t="n">
        <f aca="false">SUMIFS('إذن صرف قماش'!$J$6:$J$200,'إذن صرف قماش'!$F$6:$F$200,إعدادات!$E$10,'إذن صرف قماش'!$M$6:$M$200,"معتمد",'إذن صرف قماش'!$E$6:$E$200,"&gt;="&amp;DATE(IF(ISBLANK($K$4),1900,$K$4),11,1),'إذن صرف قماش'!$E$6:$E$200,"&lt;="&amp;EOMONTH(DATE(IF(ISBLANK($K$4),2100,$K$4),11,1),0))</f>
        <v>0</v>
      </c>
      <c r="P55" s="92" t="n">
        <f aca="false">SUMIFS('إذن صرف قماش'!$J$6:$J$200,'إذن صرف قماش'!$F$6:$F$200,إعدادات!$E$10,'إذن صرف قماش'!$M$6:$M$200,"معتمد",'إذن صرف قماش'!$E$6:$E$200,"&gt;="&amp;DATE(IF(ISBLANK($K$4),1900,$K$4),12,1),'إذن صرف قماش'!$E$6:$E$200,"&lt;="&amp;EOMONTH(DATE(IF(ISBLANK($K$4),2100,$K$4),12,1),0))</f>
        <v>0</v>
      </c>
      <c r="Q55" s="93" t="n">
        <f aca="false">SUM(E55:P55)</f>
        <v>0</v>
      </c>
    </row>
    <row r="56" customFormat="false" ht="19.5" hidden="false" customHeight="true" outlineLevel="0" collapsed="false">
      <c r="D56" s="34" t="str">
        <f aca="false">إعدادات!$E$11</f>
        <v>كشميري</v>
      </c>
      <c r="E56" s="92" t="n">
        <f aca="false">SUMIFS('إذن صرف قماش'!$J$6:$J$200,'إذن صرف قماش'!$F$6:$F$200,إعدادات!$E$11,'إذن صرف قماش'!$M$6:$M$200,"معتمد",'إذن صرف قماش'!$E$6:$E$200,"&gt;="&amp;DATE(IF(ISBLANK($K$4),1900,$K$4),1,1),'إذن صرف قماش'!$E$6:$E$200,"&lt;="&amp;EOMONTH(DATE(IF(ISBLANK($K$4),2100,$K$4),1,1),0))</f>
        <v>0</v>
      </c>
      <c r="F56" s="92" t="n">
        <f aca="false">SUMIFS('إذن صرف قماش'!$J$6:$J$200,'إذن صرف قماش'!$F$6:$F$200,إعدادات!$E$11,'إذن صرف قماش'!$M$6:$M$200,"معتمد",'إذن صرف قماش'!$E$6:$E$200,"&gt;="&amp;DATE(IF(ISBLANK($K$4),1900,$K$4),2,1),'إذن صرف قماش'!$E$6:$E$200,"&lt;="&amp;EOMONTH(DATE(IF(ISBLANK($K$4),2100,$K$4),2,1),0))</f>
        <v>0</v>
      </c>
      <c r="G56" s="92" t="n">
        <f aca="false">SUMIFS('إذن صرف قماش'!$J$6:$J$200,'إذن صرف قماش'!$F$6:$F$200,إعدادات!$E$11,'إذن صرف قماش'!$M$6:$M$200,"معتمد",'إذن صرف قماش'!$E$6:$E$200,"&gt;="&amp;DATE(IF(ISBLANK($K$4),1900,$K$4),3,1),'إذن صرف قماش'!$E$6:$E$200,"&lt;="&amp;EOMONTH(DATE(IF(ISBLANK($K$4),2100,$K$4),3,1),0))</f>
        <v>0</v>
      </c>
      <c r="H56" s="92" t="n">
        <f aca="false">SUMIFS('إذن صرف قماش'!$J$6:$J$200,'إذن صرف قماش'!$F$6:$F$200,إعدادات!$E$11,'إذن صرف قماش'!$M$6:$M$200,"معتمد",'إذن صرف قماش'!$E$6:$E$200,"&gt;="&amp;DATE(IF(ISBLANK($K$4),1900,$K$4),4,1),'إذن صرف قماش'!$E$6:$E$200,"&lt;="&amp;EOMONTH(DATE(IF(ISBLANK($K$4),2100,$K$4),4,1),0))</f>
        <v>0</v>
      </c>
      <c r="I56" s="92" t="n">
        <f aca="false">SUMIFS('إذن صرف قماش'!$J$6:$J$200,'إذن صرف قماش'!$F$6:$F$200,إعدادات!$E$11,'إذن صرف قماش'!$M$6:$M$200,"معتمد",'إذن صرف قماش'!$E$6:$E$200,"&gt;="&amp;DATE(IF(ISBLANK($K$4),1900,$K$4),5,1),'إذن صرف قماش'!$E$6:$E$200,"&lt;="&amp;EOMONTH(DATE(IF(ISBLANK($K$4),2100,$K$4),5,1),0))</f>
        <v>0</v>
      </c>
      <c r="J56" s="92" t="n">
        <f aca="false">SUMIFS('إذن صرف قماش'!$J$6:$J$200,'إذن صرف قماش'!$F$6:$F$200,إعدادات!$E$11,'إذن صرف قماش'!$M$6:$M$200,"معتمد",'إذن صرف قماش'!$E$6:$E$200,"&gt;="&amp;DATE(IF(ISBLANK($K$4),1900,$K$4),6,1),'إذن صرف قماش'!$E$6:$E$200,"&lt;="&amp;EOMONTH(DATE(IF(ISBLANK($K$4),2100,$K$4),6,1),0))</f>
        <v>0</v>
      </c>
      <c r="K56" s="92" t="n">
        <f aca="false">SUMIFS('إذن صرف قماش'!$J$6:$J$200,'إذن صرف قماش'!$F$6:$F$200,إعدادات!$E$11,'إذن صرف قماش'!$M$6:$M$200,"معتمد",'إذن صرف قماش'!$E$6:$E$200,"&gt;="&amp;DATE(IF(ISBLANK($K$4),1900,$K$4),7,1),'إذن صرف قماش'!$E$6:$E$200,"&lt;="&amp;EOMONTH(DATE(IF(ISBLANK($K$4),2100,$K$4),7,1),0))</f>
        <v>0</v>
      </c>
      <c r="L56" s="92" t="n">
        <f aca="false">SUMIFS('إذن صرف قماش'!$J$6:$J$200,'إذن صرف قماش'!$F$6:$F$200,إعدادات!$E$11,'إذن صرف قماش'!$M$6:$M$200,"معتمد",'إذن صرف قماش'!$E$6:$E$200,"&gt;="&amp;DATE(IF(ISBLANK($K$4),1900,$K$4),8,1),'إذن صرف قماش'!$E$6:$E$200,"&lt;="&amp;EOMONTH(DATE(IF(ISBLANK($K$4),2100,$K$4),8,1),0))</f>
        <v>0</v>
      </c>
      <c r="M56" s="92" t="n">
        <f aca="false">SUMIFS('إذن صرف قماش'!$J$6:$J$200,'إذن صرف قماش'!$F$6:$F$200,إعدادات!$E$11,'إذن صرف قماش'!$M$6:$M$200,"معتمد",'إذن صرف قماش'!$E$6:$E$200,"&gt;="&amp;DATE(IF(ISBLANK($K$4),1900,$K$4),9,1),'إذن صرف قماش'!$E$6:$E$200,"&lt;="&amp;EOMONTH(DATE(IF(ISBLANK($K$4),2100,$K$4),9,1),0))</f>
        <v>0</v>
      </c>
      <c r="N56" s="92" t="n">
        <f aca="false">SUMIFS('إذن صرف قماش'!$J$6:$J$200,'إذن صرف قماش'!$F$6:$F$200,إعدادات!$E$11,'إذن صرف قماش'!$M$6:$M$200,"معتمد",'إذن صرف قماش'!$E$6:$E$200,"&gt;="&amp;DATE(IF(ISBLANK($K$4),1900,$K$4),10,1),'إذن صرف قماش'!$E$6:$E$200,"&lt;="&amp;EOMONTH(DATE(IF(ISBLANK($K$4),2100,$K$4),10,1),0))</f>
        <v>0</v>
      </c>
      <c r="O56" s="92" t="n">
        <f aca="false">SUMIFS('إذن صرف قماش'!$J$6:$J$200,'إذن صرف قماش'!$F$6:$F$200,إعدادات!$E$11,'إذن صرف قماش'!$M$6:$M$200,"معتمد",'إذن صرف قماش'!$E$6:$E$200,"&gt;="&amp;DATE(IF(ISBLANK($K$4),1900,$K$4),11,1),'إذن صرف قماش'!$E$6:$E$200,"&lt;="&amp;EOMONTH(DATE(IF(ISBLANK($K$4),2100,$K$4),11,1),0))</f>
        <v>0</v>
      </c>
      <c r="P56" s="92" t="n">
        <f aca="false">SUMIFS('إذن صرف قماش'!$J$6:$J$200,'إذن صرف قماش'!$F$6:$F$200,إعدادات!$E$11,'إذن صرف قماش'!$M$6:$M$200,"معتمد",'إذن صرف قماش'!$E$6:$E$200,"&gt;="&amp;DATE(IF(ISBLANK($K$4),1900,$K$4),12,1),'إذن صرف قماش'!$E$6:$E$200,"&lt;="&amp;EOMONTH(DATE(IF(ISBLANK($K$4),2100,$K$4),12,1),0))</f>
        <v>0</v>
      </c>
      <c r="Q56" s="93" t="n">
        <f aca="false">SUM(E56:P56)</f>
        <v>0</v>
      </c>
    </row>
    <row r="57" customFormat="false" ht="19.5" hidden="false" customHeight="true" outlineLevel="0" collapsed="false">
      <c r="D57" s="36" t="str">
        <f aca="false">إعدادات!$E$12</f>
        <v>موف </v>
      </c>
      <c r="E57" s="92" t="n">
        <f aca="false">SUMIFS('إذن صرف قماش'!$J$6:$J$200,'إذن صرف قماش'!$F$6:$F$200,إعدادات!$E$12,'إذن صرف قماش'!$M$6:$M$200,"معتمد",'إذن صرف قماش'!$E$6:$E$200,"&gt;="&amp;DATE(IF(ISBLANK($K$4),1900,$K$4),1,1),'إذن صرف قماش'!$E$6:$E$200,"&lt;="&amp;EOMONTH(DATE(IF(ISBLANK($K$4),2100,$K$4),1,1),0))</f>
        <v>0</v>
      </c>
      <c r="F57" s="92" t="n">
        <f aca="false">SUMIFS('إذن صرف قماش'!$J$6:$J$200,'إذن صرف قماش'!$F$6:$F$200,إعدادات!$E$12,'إذن صرف قماش'!$M$6:$M$200,"معتمد",'إذن صرف قماش'!$E$6:$E$200,"&gt;="&amp;DATE(IF(ISBLANK($K$4),1900,$K$4),2,1),'إذن صرف قماش'!$E$6:$E$200,"&lt;="&amp;EOMONTH(DATE(IF(ISBLANK($K$4),2100,$K$4),2,1),0))</f>
        <v>0</v>
      </c>
      <c r="G57" s="92" t="n">
        <f aca="false">SUMIFS('إذن صرف قماش'!$J$6:$J$200,'إذن صرف قماش'!$F$6:$F$200,إعدادات!$E$12,'إذن صرف قماش'!$M$6:$M$200,"معتمد",'إذن صرف قماش'!$E$6:$E$200,"&gt;="&amp;DATE(IF(ISBLANK($K$4),1900,$K$4),3,1),'إذن صرف قماش'!$E$6:$E$200,"&lt;="&amp;EOMONTH(DATE(IF(ISBLANK($K$4),2100,$K$4),3,1),0))</f>
        <v>0</v>
      </c>
      <c r="H57" s="92" t="n">
        <f aca="false">SUMIFS('إذن صرف قماش'!$J$6:$J$200,'إذن صرف قماش'!$F$6:$F$200,إعدادات!$E$12,'إذن صرف قماش'!$M$6:$M$200,"معتمد",'إذن صرف قماش'!$E$6:$E$200,"&gt;="&amp;DATE(IF(ISBLANK($K$4),1900,$K$4),4,1),'إذن صرف قماش'!$E$6:$E$200,"&lt;="&amp;EOMONTH(DATE(IF(ISBLANK($K$4),2100,$K$4),4,1),0))</f>
        <v>0</v>
      </c>
      <c r="I57" s="92" t="n">
        <f aca="false">SUMIFS('إذن صرف قماش'!$J$6:$J$200,'إذن صرف قماش'!$F$6:$F$200,إعدادات!$E$12,'إذن صرف قماش'!$M$6:$M$200,"معتمد",'إذن صرف قماش'!$E$6:$E$200,"&gt;="&amp;DATE(IF(ISBLANK($K$4),1900,$K$4),5,1),'إذن صرف قماش'!$E$6:$E$200,"&lt;="&amp;EOMONTH(DATE(IF(ISBLANK($K$4),2100,$K$4),5,1),0))</f>
        <v>0</v>
      </c>
      <c r="J57" s="92" t="n">
        <f aca="false">SUMIFS('إذن صرف قماش'!$J$6:$J$200,'إذن صرف قماش'!$F$6:$F$200,إعدادات!$E$12,'إذن صرف قماش'!$M$6:$M$200,"معتمد",'إذن صرف قماش'!$E$6:$E$200,"&gt;="&amp;DATE(IF(ISBLANK($K$4),1900,$K$4),6,1),'إذن صرف قماش'!$E$6:$E$200,"&lt;="&amp;EOMONTH(DATE(IF(ISBLANK($K$4),2100,$K$4),6,1),0))</f>
        <v>0</v>
      </c>
      <c r="K57" s="92" t="n">
        <f aca="false">SUMIFS('إذن صرف قماش'!$J$6:$J$200,'إذن صرف قماش'!$F$6:$F$200,إعدادات!$E$12,'إذن صرف قماش'!$M$6:$M$200,"معتمد",'إذن صرف قماش'!$E$6:$E$200,"&gt;="&amp;DATE(IF(ISBLANK($K$4),1900,$K$4),7,1),'إذن صرف قماش'!$E$6:$E$200,"&lt;="&amp;EOMONTH(DATE(IF(ISBLANK($K$4),2100,$K$4),7,1),0))</f>
        <v>0</v>
      </c>
      <c r="L57" s="92" t="n">
        <f aca="false">SUMIFS('إذن صرف قماش'!$J$6:$J$200,'إذن صرف قماش'!$F$6:$F$200,إعدادات!$E$12,'إذن صرف قماش'!$M$6:$M$200,"معتمد",'إذن صرف قماش'!$E$6:$E$200,"&gt;="&amp;DATE(IF(ISBLANK($K$4),1900,$K$4),8,1),'إذن صرف قماش'!$E$6:$E$200,"&lt;="&amp;EOMONTH(DATE(IF(ISBLANK($K$4),2100,$K$4),8,1),0))</f>
        <v>0</v>
      </c>
      <c r="M57" s="92" t="n">
        <f aca="false">SUMIFS('إذن صرف قماش'!$J$6:$J$200,'إذن صرف قماش'!$F$6:$F$200,إعدادات!$E$12,'إذن صرف قماش'!$M$6:$M$200,"معتمد",'إذن صرف قماش'!$E$6:$E$200,"&gt;="&amp;DATE(IF(ISBLANK($K$4),1900,$K$4),9,1),'إذن صرف قماش'!$E$6:$E$200,"&lt;="&amp;EOMONTH(DATE(IF(ISBLANK($K$4),2100,$K$4),9,1),0))</f>
        <v>0</v>
      </c>
      <c r="N57" s="92" t="n">
        <f aca="false">SUMIFS('إذن صرف قماش'!$J$6:$J$200,'إذن صرف قماش'!$F$6:$F$200,إعدادات!$E$12,'إذن صرف قماش'!$M$6:$M$200,"معتمد",'إذن صرف قماش'!$E$6:$E$200,"&gt;="&amp;DATE(IF(ISBLANK($K$4),1900,$K$4),10,1),'إذن صرف قماش'!$E$6:$E$200,"&lt;="&amp;EOMONTH(DATE(IF(ISBLANK($K$4),2100,$K$4),10,1),0))</f>
        <v>0</v>
      </c>
      <c r="O57" s="92" t="n">
        <f aca="false">SUMIFS('إذن صرف قماش'!$J$6:$J$200,'إذن صرف قماش'!$F$6:$F$200,إعدادات!$E$12,'إذن صرف قماش'!$M$6:$M$200,"معتمد",'إذن صرف قماش'!$E$6:$E$200,"&gt;="&amp;DATE(IF(ISBLANK($K$4),1900,$K$4),11,1),'إذن صرف قماش'!$E$6:$E$200,"&lt;="&amp;EOMONTH(DATE(IF(ISBLANK($K$4),2100,$K$4),11,1),0))</f>
        <v>0</v>
      </c>
      <c r="P57" s="92" t="n">
        <f aca="false">SUMIFS('إذن صرف قماش'!$J$6:$J$200,'إذن صرف قماش'!$F$6:$F$200,إعدادات!$E$12,'إذن صرف قماش'!$M$6:$M$200,"معتمد",'إذن صرف قماش'!$E$6:$E$200,"&gt;="&amp;DATE(IF(ISBLANK($K$4),1900,$K$4),12,1),'إذن صرف قماش'!$E$6:$E$200,"&lt;="&amp;EOMONTH(DATE(IF(ISBLANK($K$4),2100,$K$4),12,1),0))</f>
        <v>0</v>
      </c>
      <c r="Q57" s="93" t="n">
        <f aca="false">SUM(E57:P57)</f>
        <v>0</v>
      </c>
    </row>
    <row r="58" customFormat="false" ht="19.5" hidden="false" customHeight="true" outlineLevel="0" collapsed="false">
      <c r="D58" s="38" t="str">
        <f aca="false">إعدادات!$E$13</f>
        <v>زهري</v>
      </c>
      <c r="E58" s="92" t="n">
        <f aca="false">SUMIFS('إذن صرف قماش'!$J$6:$J$200,'إذن صرف قماش'!$F$6:$F$200,إعدادات!$E$13,'إذن صرف قماش'!$M$6:$M$200,"معتمد",'إذن صرف قماش'!$E$6:$E$200,"&gt;="&amp;DATE(IF(ISBLANK($K$4),1900,$K$4),1,1),'إذن صرف قماش'!$E$6:$E$200,"&lt;="&amp;EOMONTH(DATE(IF(ISBLANK($K$4),2100,$K$4),1,1),0))</f>
        <v>0</v>
      </c>
      <c r="F58" s="92" t="n">
        <f aca="false">SUMIFS('إذن صرف قماش'!$J$6:$J$200,'إذن صرف قماش'!$F$6:$F$200,إعدادات!$E$13,'إذن صرف قماش'!$M$6:$M$200,"معتمد",'إذن صرف قماش'!$E$6:$E$200,"&gt;="&amp;DATE(IF(ISBLANK($K$4),1900,$K$4),2,1),'إذن صرف قماش'!$E$6:$E$200,"&lt;="&amp;EOMONTH(DATE(IF(ISBLANK($K$4),2100,$K$4),2,1),0))</f>
        <v>0</v>
      </c>
      <c r="G58" s="92" t="n">
        <f aca="false">SUMIFS('إذن صرف قماش'!$J$6:$J$200,'إذن صرف قماش'!$F$6:$F$200,إعدادات!$E$13,'إذن صرف قماش'!$M$6:$M$200,"معتمد",'إذن صرف قماش'!$E$6:$E$200,"&gt;="&amp;DATE(IF(ISBLANK($K$4),1900,$K$4),3,1),'إذن صرف قماش'!$E$6:$E$200,"&lt;="&amp;EOMONTH(DATE(IF(ISBLANK($K$4),2100,$K$4),3,1),0))</f>
        <v>0</v>
      </c>
      <c r="H58" s="92" t="n">
        <f aca="false">SUMIFS('إذن صرف قماش'!$J$6:$J$200,'إذن صرف قماش'!$F$6:$F$200,إعدادات!$E$13,'إذن صرف قماش'!$M$6:$M$200,"معتمد",'إذن صرف قماش'!$E$6:$E$200,"&gt;="&amp;DATE(IF(ISBLANK($K$4),1900,$K$4),4,1),'إذن صرف قماش'!$E$6:$E$200,"&lt;="&amp;EOMONTH(DATE(IF(ISBLANK($K$4),2100,$K$4),4,1),0))</f>
        <v>0</v>
      </c>
      <c r="I58" s="92" t="n">
        <f aca="false">SUMIFS('إذن صرف قماش'!$J$6:$J$200,'إذن صرف قماش'!$F$6:$F$200,إعدادات!$E$13,'إذن صرف قماش'!$M$6:$M$200,"معتمد",'إذن صرف قماش'!$E$6:$E$200,"&gt;="&amp;DATE(IF(ISBLANK($K$4),1900,$K$4),5,1),'إذن صرف قماش'!$E$6:$E$200,"&lt;="&amp;EOMONTH(DATE(IF(ISBLANK($K$4),2100,$K$4),5,1),0))</f>
        <v>0</v>
      </c>
      <c r="J58" s="92" t="n">
        <f aca="false">SUMIFS('إذن صرف قماش'!$J$6:$J$200,'إذن صرف قماش'!$F$6:$F$200,إعدادات!$E$13,'إذن صرف قماش'!$M$6:$M$200,"معتمد",'إذن صرف قماش'!$E$6:$E$200,"&gt;="&amp;DATE(IF(ISBLANK($K$4),1900,$K$4),6,1),'إذن صرف قماش'!$E$6:$E$200,"&lt;="&amp;EOMONTH(DATE(IF(ISBLANK($K$4),2100,$K$4),6,1),0))</f>
        <v>0</v>
      </c>
      <c r="K58" s="92" t="n">
        <f aca="false">SUMIFS('إذن صرف قماش'!$J$6:$J$200,'إذن صرف قماش'!$F$6:$F$200,إعدادات!$E$13,'إذن صرف قماش'!$M$6:$M$200,"معتمد",'إذن صرف قماش'!$E$6:$E$200,"&gt;="&amp;DATE(IF(ISBLANK($K$4),1900,$K$4),7,1),'إذن صرف قماش'!$E$6:$E$200,"&lt;="&amp;EOMONTH(DATE(IF(ISBLANK($K$4),2100,$K$4),7,1),0))</f>
        <v>0</v>
      </c>
      <c r="L58" s="92" t="n">
        <f aca="false">SUMIFS('إذن صرف قماش'!$J$6:$J$200,'إذن صرف قماش'!$F$6:$F$200,إعدادات!$E$13,'إذن صرف قماش'!$M$6:$M$200,"معتمد",'إذن صرف قماش'!$E$6:$E$200,"&gt;="&amp;DATE(IF(ISBLANK($K$4),1900,$K$4),8,1),'إذن صرف قماش'!$E$6:$E$200,"&lt;="&amp;EOMONTH(DATE(IF(ISBLANK($K$4),2100,$K$4),8,1),0))</f>
        <v>0</v>
      </c>
      <c r="M58" s="92" t="n">
        <f aca="false">SUMIFS('إذن صرف قماش'!$J$6:$J$200,'إذن صرف قماش'!$F$6:$F$200,إعدادات!$E$13,'إذن صرف قماش'!$M$6:$M$200,"معتمد",'إذن صرف قماش'!$E$6:$E$200,"&gt;="&amp;DATE(IF(ISBLANK($K$4),1900,$K$4),9,1),'إذن صرف قماش'!$E$6:$E$200,"&lt;="&amp;EOMONTH(DATE(IF(ISBLANK($K$4),2100,$K$4),9,1),0))</f>
        <v>0</v>
      </c>
      <c r="N58" s="92" t="n">
        <f aca="false">SUMIFS('إذن صرف قماش'!$J$6:$J$200,'إذن صرف قماش'!$F$6:$F$200,إعدادات!$E$13,'إذن صرف قماش'!$M$6:$M$200,"معتمد",'إذن صرف قماش'!$E$6:$E$200,"&gt;="&amp;DATE(IF(ISBLANK($K$4),1900,$K$4),10,1),'إذن صرف قماش'!$E$6:$E$200,"&lt;="&amp;EOMONTH(DATE(IF(ISBLANK($K$4),2100,$K$4),10,1),0))</f>
        <v>0</v>
      </c>
      <c r="O58" s="92" t="n">
        <f aca="false">SUMIFS('إذن صرف قماش'!$J$6:$J$200,'إذن صرف قماش'!$F$6:$F$200,إعدادات!$E$13,'إذن صرف قماش'!$M$6:$M$200,"معتمد",'إذن صرف قماش'!$E$6:$E$200,"&gt;="&amp;DATE(IF(ISBLANK($K$4),1900,$K$4),11,1),'إذن صرف قماش'!$E$6:$E$200,"&lt;="&amp;EOMONTH(DATE(IF(ISBLANK($K$4),2100,$K$4),11,1),0))</f>
        <v>0</v>
      </c>
      <c r="P58" s="92" t="n">
        <f aca="false">SUMIFS('إذن صرف قماش'!$J$6:$J$200,'إذن صرف قماش'!$F$6:$F$200,إعدادات!$E$13,'إذن صرف قماش'!$M$6:$M$200,"معتمد",'إذن صرف قماش'!$E$6:$E$200,"&gt;="&amp;DATE(IF(ISBLANK($K$4),1900,$K$4),12,1),'إذن صرف قماش'!$E$6:$E$200,"&lt;="&amp;EOMONTH(DATE(IF(ISBLANK($K$4),2100,$K$4),12,1),0))</f>
        <v>0</v>
      </c>
      <c r="Q58" s="93" t="n">
        <f aca="false">SUM(E58:P58)</f>
        <v>0</v>
      </c>
    </row>
    <row r="59" customFormat="false" ht="19.5" hidden="false" customHeight="true" outlineLevel="0" collapsed="false">
      <c r="D59" s="40" t="str">
        <f aca="false">إعدادات!$E$14</f>
        <v>جنزاري</v>
      </c>
      <c r="E59" s="92" t="n">
        <f aca="false">SUMIFS('إذن صرف قماش'!$J$6:$J$200,'إذن صرف قماش'!$F$6:$F$200,إعدادات!$E$14,'إذن صرف قماش'!$M$6:$M$200,"معتمد",'إذن صرف قماش'!$E$6:$E$200,"&gt;="&amp;DATE(IF(ISBLANK($K$4),1900,$K$4),1,1),'إذن صرف قماش'!$E$6:$E$200,"&lt;="&amp;EOMONTH(DATE(IF(ISBLANK($K$4),2100,$K$4),1,1),0))</f>
        <v>0</v>
      </c>
      <c r="F59" s="92" t="n">
        <f aca="false">SUMIFS('إذن صرف قماش'!$J$6:$J$200,'إذن صرف قماش'!$F$6:$F$200,إعدادات!$E$14,'إذن صرف قماش'!$M$6:$M$200,"معتمد",'إذن صرف قماش'!$E$6:$E$200,"&gt;="&amp;DATE(IF(ISBLANK($K$4),1900,$K$4),2,1),'إذن صرف قماش'!$E$6:$E$200,"&lt;="&amp;EOMONTH(DATE(IF(ISBLANK($K$4),2100,$K$4),2,1),0))</f>
        <v>0</v>
      </c>
      <c r="G59" s="92" t="n">
        <f aca="false">SUMIFS('إذن صرف قماش'!$J$6:$J$200,'إذن صرف قماش'!$F$6:$F$200,إعدادات!$E$14,'إذن صرف قماش'!$M$6:$M$200,"معتمد",'إذن صرف قماش'!$E$6:$E$200,"&gt;="&amp;DATE(IF(ISBLANK($K$4),1900,$K$4),3,1),'إذن صرف قماش'!$E$6:$E$200,"&lt;="&amp;EOMONTH(DATE(IF(ISBLANK($K$4),2100,$K$4),3,1),0))</f>
        <v>0</v>
      </c>
      <c r="H59" s="92" t="n">
        <f aca="false">SUMIFS('إذن صرف قماش'!$J$6:$J$200,'إذن صرف قماش'!$F$6:$F$200,إعدادات!$E$14,'إذن صرف قماش'!$M$6:$M$200,"معتمد",'إذن صرف قماش'!$E$6:$E$200,"&gt;="&amp;DATE(IF(ISBLANK($K$4),1900,$K$4),4,1),'إذن صرف قماش'!$E$6:$E$200,"&lt;="&amp;EOMONTH(DATE(IF(ISBLANK($K$4),2100,$K$4),4,1),0))</f>
        <v>0</v>
      </c>
      <c r="I59" s="92" t="n">
        <f aca="false">SUMIFS('إذن صرف قماش'!$J$6:$J$200,'إذن صرف قماش'!$F$6:$F$200,إعدادات!$E$14,'إذن صرف قماش'!$M$6:$M$200,"معتمد",'إذن صرف قماش'!$E$6:$E$200,"&gt;="&amp;DATE(IF(ISBLANK($K$4),1900,$K$4),5,1),'إذن صرف قماش'!$E$6:$E$200,"&lt;="&amp;EOMONTH(DATE(IF(ISBLANK($K$4),2100,$K$4),5,1),0))</f>
        <v>0</v>
      </c>
      <c r="J59" s="92" t="n">
        <f aca="false">SUMIFS('إذن صرف قماش'!$J$6:$J$200,'إذن صرف قماش'!$F$6:$F$200,إعدادات!$E$14,'إذن صرف قماش'!$M$6:$M$200,"معتمد",'إذن صرف قماش'!$E$6:$E$200,"&gt;="&amp;DATE(IF(ISBLANK($K$4),1900,$K$4),6,1),'إذن صرف قماش'!$E$6:$E$200,"&lt;="&amp;EOMONTH(DATE(IF(ISBLANK($K$4),2100,$K$4),6,1),0))</f>
        <v>0</v>
      </c>
      <c r="K59" s="92" t="n">
        <f aca="false">SUMIFS('إذن صرف قماش'!$J$6:$J$200,'إذن صرف قماش'!$F$6:$F$200,إعدادات!$E$14,'إذن صرف قماش'!$M$6:$M$200,"معتمد",'إذن صرف قماش'!$E$6:$E$200,"&gt;="&amp;DATE(IF(ISBLANK($K$4),1900,$K$4),7,1),'إذن صرف قماش'!$E$6:$E$200,"&lt;="&amp;EOMONTH(DATE(IF(ISBLANK($K$4),2100,$K$4),7,1),0))</f>
        <v>0</v>
      </c>
      <c r="L59" s="92" t="n">
        <f aca="false">SUMIFS('إذن صرف قماش'!$J$6:$J$200,'إذن صرف قماش'!$F$6:$F$200,إعدادات!$E$14,'إذن صرف قماش'!$M$6:$M$200,"معتمد",'إذن صرف قماش'!$E$6:$E$200,"&gt;="&amp;DATE(IF(ISBLANK($K$4),1900,$K$4),8,1),'إذن صرف قماش'!$E$6:$E$200,"&lt;="&amp;EOMONTH(DATE(IF(ISBLANK($K$4),2100,$K$4),8,1),0))</f>
        <v>0</v>
      </c>
      <c r="M59" s="92" t="n">
        <f aca="false">SUMIFS('إذن صرف قماش'!$J$6:$J$200,'إذن صرف قماش'!$F$6:$F$200,إعدادات!$E$14,'إذن صرف قماش'!$M$6:$M$200,"معتمد",'إذن صرف قماش'!$E$6:$E$200,"&gt;="&amp;DATE(IF(ISBLANK($K$4),1900,$K$4),9,1),'إذن صرف قماش'!$E$6:$E$200,"&lt;="&amp;EOMONTH(DATE(IF(ISBLANK($K$4),2100,$K$4),9,1),0))</f>
        <v>0</v>
      </c>
      <c r="N59" s="92" t="n">
        <f aca="false">SUMIFS('إذن صرف قماش'!$J$6:$J$200,'إذن صرف قماش'!$F$6:$F$200,إعدادات!$E$14,'إذن صرف قماش'!$M$6:$M$200,"معتمد",'إذن صرف قماش'!$E$6:$E$200,"&gt;="&amp;DATE(IF(ISBLANK($K$4),1900,$K$4),10,1),'إذن صرف قماش'!$E$6:$E$200,"&lt;="&amp;EOMONTH(DATE(IF(ISBLANK($K$4),2100,$K$4),10,1),0))</f>
        <v>0</v>
      </c>
      <c r="O59" s="92" t="n">
        <f aca="false">SUMIFS('إذن صرف قماش'!$J$6:$J$200,'إذن صرف قماش'!$F$6:$F$200,إعدادات!$E$14,'إذن صرف قماش'!$M$6:$M$200,"معتمد",'إذن صرف قماش'!$E$6:$E$200,"&gt;="&amp;DATE(IF(ISBLANK($K$4),1900,$K$4),11,1),'إذن صرف قماش'!$E$6:$E$200,"&lt;="&amp;EOMONTH(DATE(IF(ISBLANK($K$4),2100,$K$4),11,1),0))</f>
        <v>0</v>
      </c>
      <c r="P59" s="92" t="n">
        <f aca="false">SUMIFS('إذن صرف قماش'!$J$6:$J$200,'إذن صرف قماش'!$F$6:$F$200,إعدادات!$E$14,'إذن صرف قماش'!$M$6:$M$200,"معتمد",'إذن صرف قماش'!$E$6:$E$200,"&gt;="&amp;DATE(IF(ISBLANK($K$4),1900,$K$4),12,1),'إذن صرف قماش'!$E$6:$E$200,"&lt;="&amp;EOMONTH(DATE(IF(ISBLANK($K$4),2100,$K$4),12,1),0))</f>
        <v>0</v>
      </c>
      <c r="Q59" s="93" t="n">
        <f aca="false">SUM(E59:P59)</f>
        <v>0</v>
      </c>
    </row>
    <row r="60" customFormat="false" ht="19.5" hidden="false" customHeight="true" outlineLevel="0" collapsed="false">
      <c r="D60" s="42" t="str">
        <f aca="false">إعدادات!$E$15</f>
        <v>زيتي </v>
      </c>
      <c r="E60" s="92" t="n">
        <f aca="false">SUMIFS('إذن صرف قماش'!$J$6:$J$200,'إذن صرف قماش'!$F$6:$F$200,إعدادات!$E$15,'إذن صرف قماش'!$M$6:$M$200,"معتمد",'إذن صرف قماش'!$E$6:$E$200,"&gt;="&amp;DATE(IF(ISBLANK($K$4),1900,$K$4),1,1),'إذن صرف قماش'!$E$6:$E$200,"&lt;="&amp;EOMONTH(DATE(IF(ISBLANK($K$4),2100,$K$4),1,1),0))</f>
        <v>0</v>
      </c>
      <c r="F60" s="92" t="n">
        <f aca="false">SUMIFS('إذن صرف قماش'!$J$6:$J$200,'إذن صرف قماش'!$F$6:$F$200,إعدادات!$E$15,'إذن صرف قماش'!$M$6:$M$200,"معتمد",'إذن صرف قماش'!$E$6:$E$200,"&gt;="&amp;DATE(IF(ISBLANK($K$4),1900,$K$4),2,1),'إذن صرف قماش'!$E$6:$E$200,"&lt;="&amp;EOMONTH(DATE(IF(ISBLANK($K$4),2100,$K$4),2,1),0))</f>
        <v>0</v>
      </c>
      <c r="G60" s="92" t="n">
        <f aca="false">SUMIFS('إذن صرف قماش'!$J$6:$J$200,'إذن صرف قماش'!$F$6:$F$200,إعدادات!$E$15,'إذن صرف قماش'!$M$6:$M$200,"معتمد",'إذن صرف قماش'!$E$6:$E$200,"&gt;="&amp;DATE(IF(ISBLANK($K$4),1900,$K$4),3,1),'إذن صرف قماش'!$E$6:$E$200,"&lt;="&amp;EOMONTH(DATE(IF(ISBLANK($K$4),2100,$K$4),3,1),0))</f>
        <v>0</v>
      </c>
      <c r="H60" s="92" t="n">
        <f aca="false">SUMIFS('إذن صرف قماش'!$J$6:$J$200,'إذن صرف قماش'!$F$6:$F$200,إعدادات!$E$15,'إذن صرف قماش'!$M$6:$M$200,"معتمد",'إذن صرف قماش'!$E$6:$E$200,"&gt;="&amp;DATE(IF(ISBLANK($K$4),1900,$K$4),4,1),'إذن صرف قماش'!$E$6:$E$200,"&lt;="&amp;EOMONTH(DATE(IF(ISBLANK($K$4),2100,$K$4),4,1),0))</f>
        <v>0</v>
      </c>
      <c r="I60" s="92" t="n">
        <f aca="false">SUMIFS('إذن صرف قماش'!$J$6:$J$200,'إذن صرف قماش'!$F$6:$F$200,إعدادات!$E$15,'إذن صرف قماش'!$M$6:$M$200,"معتمد",'إذن صرف قماش'!$E$6:$E$200,"&gt;="&amp;DATE(IF(ISBLANK($K$4),1900,$K$4),5,1),'إذن صرف قماش'!$E$6:$E$200,"&lt;="&amp;EOMONTH(DATE(IF(ISBLANK($K$4),2100,$K$4),5,1),0))</f>
        <v>0</v>
      </c>
      <c r="J60" s="92" t="n">
        <f aca="false">SUMIFS('إذن صرف قماش'!$J$6:$J$200,'إذن صرف قماش'!$F$6:$F$200,إعدادات!$E$15,'إذن صرف قماش'!$M$6:$M$200,"معتمد",'إذن صرف قماش'!$E$6:$E$200,"&gt;="&amp;DATE(IF(ISBLANK($K$4),1900,$K$4),6,1),'إذن صرف قماش'!$E$6:$E$200,"&lt;="&amp;EOMONTH(DATE(IF(ISBLANK($K$4),2100,$K$4),6,1),0))</f>
        <v>0</v>
      </c>
      <c r="K60" s="92" t="n">
        <f aca="false">SUMIFS('إذن صرف قماش'!$J$6:$J$200,'إذن صرف قماش'!$F$6:$F$200,إعدادات!$E$15,'إذن صرف قماش'!$M$6:$M$200,"معتمد",'إذن صرف قماش'!$E$6:$E$200,"&gt;="&amp;DATE(IF(ISBLANK($K$4),1900,$K$4),7,1),'إذن صرف قماش'!$E$6:$E$200,"&lt;="&amp;EOMONTH(DATE(IF(ISBLANK($K$4),2100,$K$4),7,1),0))</f>
        <v>0</v>
      </c>
      <c r="L60" s="92" t="n">
        <f aca="false">SUMIFS('إذن صرف قماش'!$J$6:$J$200,'إذن صرف قماش'!$F$6:$F$200,إعدادات!$E$15,'إذن صرف قماش'!$M$6:$M$200,"معتمد",'إذن صرف قماش'!$E$6:$E$200,"&gt;="&amp;DATE(IF(ISBLANK($K$4),1900,$K$4),8,1),'إذن صرف قماش'!$E$6:$E$200,"&lt;="&amp;EOMONTH(DATE(IF(ISBLANK($K$4),2100,$K$4),8,1),0))</f>
        <v>0</v>
      </c>
      <c r="M60" s="92" t="n">
        <f aca="false">SUMIFS('إذن صرف قماش'!$J$6:$J$200,'إذن صرف قماش'!$F$6:$F$200,إعدادات!$E$15,'إذن صرف قماش'!$M$6:$M$200,"معتمد",'إذن صرف قماش'!$E$6:$E$200,"&gt;="&amp;DATE(IF(ISBLANK($K$4),1900,$K$4),9,1),'إذن صرف قماش'!$E$6:$E$200,"&lt;="&amp;EOMONTH(DATE(IF(ISBLANK($K$4),2100,$K$4),9,1),0))</f>
        <v>0</v>
      </c>
      <c r="N60" s="92" t="n">
        <f aca="false">SUMIFS('إذن صرف قماش'!$J$6:$J$200,'إذن صرف قماش'!$F$6:$F$200,إعدادات!$E$15,'إذن صرف قماش'!$M$6:$M$200,"معتمد",'إذن صرف قماش'!$E$6:$E$200,"&gt;="&amp;DATE(IF(ISBLANK($K$4),1900,$K$4),10,1),'إذن صرف قماش'!$E$6:$E$200,"&lt;="&amp;EOMONTH(DATE(IF(ISBLANK($K$4),2100,$K$4),10,1),0))</f>
        <v>0</v>
      </c>
      <c r="O60" s="92" t="n">
        <f aca="false">SUMIFS('إذن صرف قماش'!$J$6:$J$200,'إذن صرف قماش'!$F$6:$F$200,إعدادات!$E$15,'إذن صرف قماش'!$M$6:$M$200,"معتمد",'إذن صرف قماش'!$E$6:$E$200,"&gt;="&amp;DATE(IF(ISBLANK($K$4),1900,$K$4),11,1),'إذن صرف قماش'!$E$6:$E$200,"&lt;="&amp;EOMONTH(DATE(IF(ISBLANK($K$4),2100,$K$4),11,1),0))</f>
        <v>0</v>
      </c>
      <c r="P60" s="92" t="n">
        <f aca="false">SUMIFS('إذن صرف قماش'!$J$6:$J$200,'إذن صرف قماش'!$F$6:$F$200,إعدادات!$E$15,'إذن صرف قماش'!$M$6:$M$200,"معتمد",'إذن صرف قماش'!$E$6:$E$200,"&gt;="&amp;DATE(IF(ISBLANK($K$4),1900,$K$4),12,1),'إذن صرف قماش'!$E$6:$E$200,"&lt;="&amp;EOMONTH(DATE(IF(ISBLANK($K$4),2100,$K$4),12,1),0))</f>
        <v>0</v>
      </c>
      <c r="Q60" s="93" t="n">
        <f aca="false">SUM(E60:P60)</f>
        <v>0</v>
      </c>
    </row>
    <row r="61" customFormat="false" ht="19.5" hidden="false" customHeight="true" outlineLevel="0" collapsed="false">
      <c r="D61" s="44" t="str">
        <f aca="false">إعدادات!$E$16</f>
        <v>بترولي</v>
      </c>
      <c r="E61" s="92" t="n">
        <f aca="false">SUMIFS('إذن صرف قماش'!$J$6:$J$200,'إذن صرف قماش'!$F$6:$F$200,إعدادات!$E$16,'إذن صرف قماش'!$M$6:$M$200,"معتمد",'إذن صرف قماش'!$E$6:$E$200,"&gt;="&amp;DATE(IF(ISBLANK($K$4),1900,$K$4),1,1),'إذن صرف قماش'!$E$6:$E$200,"&lt;="&amp;EOMONTH(DATE(IF(ISBLANK($K$4),2100,$K$4),1,1),0))</f>
        <v>0</v>
      </c>
      <c r="F61" s="92" t="n">
        <f aca="false">SUMIFS('إذن صرف قماش'!$J$6:$J$200,'إذن صرف قماش'!$F$6:$F$200,إعدادات!$E$16,'إذن صرف قماش'!$M$6:$M$200,"معتمد",'إذن صرف قماش'!$E$6:$E$200,"&gt;="&amp;DATE(IF(ISBLANK($K$4),1900,$K$4),2,1),'إذن صرف قماش'!$E$6:$E$200,"&lt;="&amp;EOMONTH(DATE(IF(ISBLANK($K$4),2100,$K$4),2,1),0))</f>
        <v>0</v>
      </c>
      <c r="G61" s="92" t="n">
        <f aca="false">SUMIFS('إذن صرف قماش'!$J$6:$J$200,'إذن صرف قماش'!$F$6:$F$200,إعدادات!$E$16,'إذن صرف قماش'!$M$6:$M$200,"معتمد",'إذن صرف قماش'!$E$6:$E$200,"&gt;="&amp;DATE(IF(ISBLANK($K$4),1900,$K$4),3,1),'إذن صرف قماش'!$E$6:$E$200,"&lt;="&amp;EOMONTH(DATE(IF(ISBLANK($K$4),2100,$K$4),3,1),0))</f>
        <v>0</v>
      </c>
      <c r="H61" s="92" t="n">
        <f aca="false">SUMIFS('إذن صرف قماش'!$J$6:$J$200,'إذن صرف قماش'!$F$6:$F$200,إعدادات!$E$16,'إذن صرف قماش'!$M$6:$M$200,"معتمد",'إذن صرف قماش'!$E$6:$E$200,"&gt;="&amp;DATE(IF(ISBLANK($K$4),1900,$K$4),4,1),'إذن صرف قماش'!$E$6:$E$200,"&lt;="&amp;EOMONTH(DATE(IF(ISBLANK($K$4),2100,$K$4),4,1),0))</f>
        <v>0</v>
      </c>
      <c r="I61" s="92" t="n">
        <f aca="false">SUMIFS('إذن صرف قماش'!$J$6:$J$200,'إذن صرف قماش'!$F$6:$F$200,إعدادات!$E$16,'إذن صرف قماش'!$M$6:$M$200,"معتمد",'إذن صرف قماش'!$E$6:$E$200,"&gt;="&amp;DATE(IF(ISBLANK($K$4),1900,$K$4),5,1),'إذن صرف قماش'!$E$6:$E$200,"&lt;="&amp;EOMONTH(DATE(IF(ISBLANK($K$4),2100,$K$4),5,1),0))</f>
        <v>0</v>
      </c>
      <c r="J61" s="92" t="n">
        <f aca="false">SUMIFS('إذن صرف قماش'!$J$6:$J$200,'إذن صرف قماش'!$F$6:$F$200,إعدادات!$E$16,'إذن صرف قماش'!$M$6:$M$200,"معتمد",'إذن صرف قماش'!$E$6:$E$200,"&gt;="&amp;DATE(IF(ISBLANK($K$4),1900,$K$4),6,1),'إذن صرف قماش'!$E$6:$E$200,"&lt;="&amp;EOMONTH(DATE(IF(ISBLANK($K$4),2100,$K$4),6,1),0))</f>
        <v>0</v>
      </c>
      <c r="K61" s="92" t="n">
        <f aca="false">SUMIFS('إذن صرف قماش'!$J$6:$J$200,'إذن صرف قماش'!$F$6:$F$200,إعدادات!$E$16,'إذن صرف قماش'!$M$6:$M$200,"معتمد",'إذن صرف قماش'!$E$6:$E$200,"&gt;="&amp;DATE(IF(ISBLANK($K$4),1900,$K$4),7,1),'إذن صرف قماش'!$E$6:$E$200,"&lt;="&amp;EOMONTH(DATE(IF(ISBLANK($K$4),2100,$K$4),7,1),0))</f>
        <v>0</v>
      </c>
      <c r="L61" s="92" t="n">
        <f aca="false">SUMIFS('إذن صرف قماش'!$J$6:$J$200,'إذن صرف قماش'!$F$6:$F$200,إعدادات!$E$16,'إذن صرف قماش'!$M$6:$M$200,"معتمد",'إذن صرف قماش'!$E$6:$E$200,"&gt;="&amp;DATE(IF(ISBLANK($K$4),1900,$K$4),8,1),'إذن صرف قماش'!$E$6:$E$200,"&lt;="&amp;EOMONTH(DATE(IF(ISBLANK($K$4),2100,$K$4),8,1),0))</f>
        <v>0</v>
      </c>
      <c r="M61" s="92" t="n">
        <f aca="false">SUMIFS('إذن صرف قماش'!$J$6:$J$200,'إذن صرف قماش'!$F$6:$F$200,إعدادات!$E$16,'إذن صرف قماش'!$M$6:$M$200,"معتمد",'إذن صرف قماش'!$E$6:$E$200,"&gt;="&amp;DATE(IF(ISBLANK($K$4),1900,$K$4),9,1),'إذن صرف قماش'!$E$6:$E$200,"&lt;="&amp;EOMONTH(DATE(IF(ISBLANK($K$4),2100,$K$4),9,1),0))</f>
        <v>0</v>
      </c>
      <c r="N61" s="92" t="n">
        <f aca="false">SUMIFS('إذن صرف قماش'!$J$6:$J$200,'إذن صرف قماش'!$F$6:$F$200,إعدادات!$E$16,'إذن صرف قماش'!$M$6:$M$200,"معتمد",'إذن صرف قماش'!$E$6:$E$200,"&gt;="&amp;DATE(IF(ISBLANK($K$4),1900,$K$4),10,1),'إذن صرف قماش'!$E$6:$E$200,"&lt;="&amp;EOMONTH(DATE(IF(ISBLANK($K$4),2100,$K$4),10,1),0))</f>
        <v>0</v>
      </c>
      <c r="O61" s="92" t="n">
        <f aca="false">SUMIFS('إذن صرف قماش'!$J$6:$J$200,'إذن صرف قماش'!$F$6:$F$200,إعدادات!$E$16,'إذن صرف قماش'!$M$6:$M$200,"معتمد",'إذن صرف قماش'!$E$6:$E$200,"&gt;="&amp;DATE(IF(ISBLANK($K$4),1900,$K$4),11,1),'إذن صرف قماش'!$E$6:$E$200,"&lt;="&amp;EOMONTH(DATE(IF(ISBLANK($K$4),2100,$K$4),11,1),0))</f>
        <v>0</v>
      </c>
      <c r="P61" s="92" t="n">
        <f aca="false">SUMIFS('إذن صرف قماش'!$J$6:$J$200,'إذن صرف قماش'!$F$6:$F$200,إعدادات!$E$16,'إذن صرف قماش'!$M$6:$M$200,"معتمد",'إذن صرف قماش'!$E$6:$E$200,"&gt;="&amp;DATE(IF(ISBLANK($K$4),1900,$K$4),12,1),'إذن صرف قماش'!$E$6:$E$200,"&lt;="&amp;EOMONTH(DATE(IF(ISBLANK($K$4),2100,$K$4),12,1),0))</f>
        <v>0</v>
      </c>
      <c r="Q61" s="93" t="n">
        <f aca="false">SUM(E61:P61)</f>
        <v>0</v>
      </c>
    </row>
    <row r="62" customFormat="false" ht="19.5" hidden="false" customHeight="true" outlineLevel="0" collapsed="false">
      <c r="D62" s="46" t="str">
        <f aca="false">إعدادات!$E$17</f>
        <v>نبيتي</v>
      </c>
      <c r="E62" s="92" t="n">
        <f aca="false">SUMIFS('إذن صرف قماش'!$J$6:$J$200,'إذن صرف قماش'!$F$6:$F$200,إعدادات!$E$17,'إذن صرف قماش'!$M$6:$M$200,"معتمد",'إذن صرف قماش'!$E$6:$E$200,"&gt;="&amp;DATE(IF(ISBLANK($K$4),1900,$K$4),1,1),'إذن صرف قماش'!$E$6:$E$200,"&lt;="&amp;EOMONTH(DATE(IF(ISBLANK($K$4),2100,$K$4),1,1),0))</f>
        <v>0</v>
      </c>
      <c r="F62" s="92" t="n">
        <f aca="false">SUMIFS('إذن صرف قماش'!$J$6:$J$200,'إذن صرف قماش'!$F$6:$F$200,إعدادات!$E$17,'إذن صرف قماش'!$M$6:$M$200,"معتمد",'إذن صرف قماش'!$E$6:$E$200,"&gt;="&amp;DATE(IF(ISBLANK($K$4),1900,$K$4),2,1),'إذن صرف قماش'!$E$6:$E$200,"&lt;="&amp;EOMONTH(DATE(IF(ISBLANK($K$4),2100,$K$4),2,1),0))</f>
        <v>0</v>
      </c>
      <c r="G62" s="92" t="n">
        <f aca="false">SUMIFS('إذن صرف قماش'!$J$6:$J$200,'إذن صرف قماش'!$F$6:$F$200,إعدادات!$E$17,'إذن صرف قماش'!$M$6:$M$200,"معتمد",'إذن صرف قماش'!$E$6:$E$200,"&gt;="&amp;DATE(IF(ISBLANK($K$4),1900,$K$4),3,1),'إذن صرف قماش'!$E$6:$E$200,"&lt;="&amp;EOMONTH(DATE(IF(ISBLANK($K$4),2100,$K$4),3,1),0))</f>
        <v>0</v>
      </c>
      <c r="H62" s="92" t="n">
        <f aca="false">SUMIFS('إذن صرف قماش'!$J$6:$J$200,'إذن صرف قماش'!$F$6:$F$200,إعدادات!$E$17,'إذن صرف قماش'!$M$6:$M$200,"معتمد",'إذن صرف قماش'!$E$6:$E$200,"&gt;="&amp;DATE(IF(ISBLANK($K$4),1900,$K$4),4,1),'إذن صرف قماش'!$E$6:$E$200,"&lt;="&amp;EOMONTH(DATE(IF(ISBLANK($K$4),2100,$K$4),4,1),0))</f>
        <v>0</v>
      </c>
      <c r="I62" s="92" t="n">
        <f aca="false">SUMIFS('إذن صرف قماش'!$J$6:$J$200,'إذن صرف قماش'!$F$6:$F$200,إعدادات!$E$17,'إذن صرف قماش'!$M$6:$M$200,"معتمد",'إذن صرف قماش'!$E$6:$E$200,"&gt;="&amp;DATE(IF(ISBLANK($K$4),1900,$K$4),5,1),'إذن صرف قماش'!$E$6:$E$200,"&lt;="&amp;EOMONTH(DATE(IF(ISBLANK($K$4),2100,$K$4),5,1),0))</f>
        <v>0</v>
      </c>
      <c r="J62" s="92" t="n">
        <f aca="false">SUMIFS('إذن صرف قماش'!$J$6:$J$200,'إذن صرف قماش'!$F$6:$F$200,إعدادات!$E$17,'إذن صرف قماش'!$M$6:$M$200,"معتمد",'إذن صرف قماش'!$E$6:$E$200,"&gt;="&amp;DATE(IF(ISBLANK($K$4),1900,$K$4),6,1),'إذن صرف قماش'!$E$6:$E$200,"&lt;="&amp;EOMONTH(DATE(IF(ISBLANK($K$4),2100,$K$4),6,1),0))</f>
        <v>0</v>
      </c>
      <c r="K62" s="92" t="n">
        <f aca="false">SUMIFS('إذن صرف قماش'!$J$6:$J$200,'إذن صرف قماش'!$F$6:$F$200,إعدادات!$E$17,'إذن صرف قماش'!$M$6:$M$200,"معتمد",'إذن صرف قماش'!$E$6:$E$200,"&gt;="&amp;DATE(IF(ISBLANK($K$4),1900,$K$4),7,1),'إذن صرف قماش'!$E$6:$E$200,"&lt;="&amp;EOMONTH(DATE(IF(ISBLANK($K$4),2100,$K$4),7,1),0))</f>
        <v>0</v>
      </c>
      <c r="L62" s="92" t="n">
        <f aca="false">SUMIFS('إذن صرف قماش'!$J$6:$J$200,'إذن صرف قماش'!$F$6:$F$200,إعدادات!$E$17,'إذن صرف قماش'!$M$6:$M$200,"معتمد",'إذن صرف قماش'!$E$6:$E$200,"&gt;="&amp;DATE(IF(ISBLANK($K$4),1900,$K$4),8,1),'إذن صرف قماش'!$E$6:$E$200,"&lt;="&amp;EOMONTH(DATE(IF(ISBLANK($K$4),2100,$K$4),8,1),0))</f>
        <v>0</v>
      </c>
      <c r="M62" s="92" t="n">
        <f aca="false">SUMIFS('إذن صرف قماش'!$J$6:$J$200,'إذن صرف قماش'!$F$6:$F$200,إعدادات!$E$17,'إذن صرف قماش'!$M$6:$M$200,"معتمد",'إذن صرف قماش'!$E$6:$E$200,"&gt;="&amp;DATE(IF(ISBLANK($K$4),1900,$K$4),9,1),'إذن صرف قماش'!$E$6:$E$200,"&lt;="&amp;EOMONTH(DATE(IF(ISBLANK($K$4),2100,$K$4),9,1),0))</f>
        <v>0</v>
      </c>
      <c r="N62" s="92" t="n">
        <f aca="false">SUMIFS('إذن صرف قماش'!$J$6:$J$200,'إذن صرف قماش'!$F$6:$F$200,إعدادات!$E$17,'إذن صرف قماش'!$M$6:$M$200,"معتمد",'إذن صرف قماش'!$E$6:$E$200,"&gt;="&amp;DATE(IF(ISBLANK($K$4),1900,$K$4),10,1),'إذن صرف قماش'!$E$6:$E$200,"&lt;="&amp;EOMONTH(DATE(IF(ISBLANK($K$4),2100,$K$4),10,1),0))</f>
        <v>0</v>
      </c>
      <c r="O62" s="92" t="n">
        <f aca="false">SUMIFS('إذن صرف قماش'!$J$6:$J$200,'إذن صرف قماش'!$F$6:$F$200,إعدادات!$E$17,'إذن صرف قماش'!$M$6:$M$200,"معتمد",'إذن صرف قماش'!$E$6:$E$200,"&gt;="&amp;DATE(IF(ISBLANK($K$4),1900,$K$4),11,1),'إذن صرف قماش'!$E$6:$E$200,"&lt;="&amp;EOMONTH(DATE(IF(ISBLANK($K$4),2100,$K$4),11,1),0))</f>
        <v>0</v>
      </c>
      <c r="P62" s="92" t="n">
        <f aca="false">SUMIFS('إذن صرف قماش'!$J$6:$J$200,'إذن صرف قماش'!$F$6:$F$200,إعدادات!$E$17,'إذن صرف قماش'!$M$6:$M$200,"معتمد",'إذن صرف قماش'!$E$6:$E$200,"&gt;="&amp;DATE(IF(ISBLANK($K$4),1900,$K$4),12,1),'إذن صرف قماش'!$E$6:$E$200,"&lt;="&amp;EOMONTH(DATE(IF(ISBLANK($K$4),2100,$K$4),12,1),0))</f>
        <v>0</v>
      </c>
      <c r="Q62" s="93" t="n">
        <f aca="false">SUM(E62:P62)</f>
        <v>0</v>
      </c>
    </row>
    <row r="63" customFormat="false" ht="19.5" hidden="false" customHeight="true" outlineLevel="0" collapsed="false">
      <c r="D63" s="48" t="str">
        <f aca="false">إعدادات!$E$18</f>
        <v>منت جرين</v>
      </c>
      <c r="E63" s="92" t="n">
        <f aca="false">SUMIFS('إذن صرف قماش'!$J$6:$J$200,'إذن صرف قماش'!$F$6:$F$200,إعدادات!$E$18,'إذن صرف قماش'!$M$6:$M$200,"معتمد",'إذن صرف قماش'!$E$6:$E$200,"&gt;="&amp;DATE(IF(ISBLANK($K$4),1900,$K$4),1,1),'إذن صرف قماش'!$E$6:$E$200,"&lt;="&amp;EOMONTH(DATE(IF(ISBLANK($K$4),2100,$K$4),1,1),0))</f>
        <v>0</v>
      </c>
      <c r="F63" s="92" t="n">
        <f aca="false">SUMIFS('إذن صرف قماش'!$J$6:$J$200,'إذن صرف قماش'!$F$6:$F$200,إعدادات!$E$18,'إذن صرف قماش'!$M$6:$M$200,"معتمد",'إذن صرف قماش'!$E$6:$E$200,"&gt;="&amp;DATE(IF(ISBLANK($K$4),1900,$K$4),2,1),'إذن صرف قماش'!$E$6:$E$200,"&lt;="&amp;EOMONTH(DATE(IF(ISBLANK($K$4),2100,$K$4),2,1),0))</f>
        <v>0</v>
      </c>
      <c r="G63" s="92" t="n">
        <f aca="false">SUMIFS('إذن صرف قماش'!$J$6:$J$200,'إذن صرف قماش'!$F$6:$F$200,إعدادات!$E$18,'إذن صرف قماش'!$M$6:$M$200,"معتمد",'إذن صرف قماش'!$E$6:$E$200,"&gt;="&amp;DATE(IF(ISBLANK($K$4),1900,$K$4),3,1),'إذن صرف قماش'!$E$6:$E$200,"&lt;="&amp;EOMONTH(DATE(IF(ISBLANK($K$4),2100,$K$4),3,1),0))</f>
        <v>0</v>
      </c>
      <c r="H63" s="92" t="n">
        <f aca="false">SUMIFS('إذن صرف قماش'!$J$6:$J$200,'إذن صرف قماش'!$F$6:$F$200,إعدادات!$E$18,'إذن صرف قماش'!$M$6:$M$200,"معتمد",'إذن صرف قماش'!$E$6:$E$200,"&gt;="&amp;DATE(IF(ISBLANK($K$4),1900,$K$4),4,1),'إذن صرف قماش'!$E$6:$E$200,"&lt;="&amp;EOMONTH(DATE(IF(ISBLANK($K$4),2100,$K$4),4,1),0))</f>
        <v>0</v>
      </c>
      <c r="I63" s="92" t="n">
        <f aca="false">SUMIFS('إذن صرف قماش'!$J$6:$J$200,'إذن صرف قماش'!$F$6:$F$200,إعدادات!$E$18,'إذن صرف قماش'!$M$6:$M$200,"معتمد",'إذن صرف قماش'!$E$6:$E$200,"&gt;="&amp;DATE(IF(ISBLANK($K$4),1900,$K$4),5,1),'إذن صرف قماش'!$E$6:$E$200,"&lt;="&amp;EOMONTH(DATE(IF(ISBLANK($K$4),2100,$K$4),5,1),0))</f>
        <v>0</v>
      </c>
      <c r="J63" s="92" t="n">
        <f aca="false">SUMIFS('إذن صرف قماش'!$J$6:$J$200,'إذن صرف قماش'!$F$6:$F$200,إعدادات!$E$18,'إذن صرف قماش'!$M$6:$M$200,"معتمد",'إذن صرف قماش'!$E$6:$E$200,"&gt;="&amp;DATE(IF(ISBLANK($K$4),1900,$K$4),6,1),'إذن صرف قماش'!$E$6:$E$200,"&lt;="&amp;EOMONTH(DATE(IF(ISBLANK($K$4),2100,$K$4),6,1),0))</f>
        <v>0</v>
      </c>
      <c r="K63" s="92" t="n">
        <f aca="false">SUMIFS('إذن صرف قماش'!$J$6:$J$200,'إذن صرف قماش'!$F$6:$F$200,إعدادات!$E$18,'إذن صرف قماش'!$M$6:$M$200,"معتمد",'إذن صرف قماش'!$E$6:$E$200,"&gt;="&amp;DATE(IF(ISBLANK($K$4),1900,$K$4),7,1),'إذن صرف قماش'!$E$6:$E$200,"&lt;="&amp;EOMONTH(DATE(IF(ISBLANK($K$4),2100,$K$4),7,1),0))</f>
        <v>0</v>
      </c>
      <c r="L63" s="92" t="n">
        <f aca="false">SUMIFS('إذن صرف قماش'!$J$6:$J$200,'إذن صرف قماش'!$F$6:$F$200,إعدادات!$E$18,'إذن صرف قماش'!$M$6:$M$200,"معتمد",'إذن صرف قماش'!$E$6:$E$200,"&gt;="&amp;DATE(IF(ISBLANK($K$4),1900,$K$4),8,1),'إذن صرف قماش'!$E$6:$E$200,"&lt;="&amp;EOMONTH(DATE(IF(ISBLANK($K$4),2100,$K$4),8,1),0))</f>
        <v>0</v>
      </c>
      <c r="M63" s="92" t="n">
        <f aca="false">SUMIFS('إذن صرف قماش'!$J$6:$J$200,'إذن صرف قماش'!$F$6:$F$200,إعدادات!$E$18,'إذن صرف قماش'!$M$6:$M$200,"معتمد",'إذن صرف قماش'!$E$6:$E$200,"&gt;="&amp;DATE(IF(ISBLANK($K$4),1900,$K$4),9,1),'إذن صرف قماش'!$E$6:$E$200,"&lt;="&amp;EOMONTH(DATE(IF(ISBLANK($K$4),2100,$K$4),9,1),0))</f>
        <v>0</v>
      </c>
      <c r="N63" s="92" t="n">
        <f aca="false">SUMIFS('إذن صرف قماش'!$J$6:$J$200,'إذن صرف قماش'!$F$6:$F$200,إعدادات!$E$18,'إذن صرف قماش'!$M$6:$M$200,"معتمد",'إذن صرف قماش'!$E$6:$E$200,"&gt;="&amp;DATE(IF(ISBLANK($K$4),1900,$K$4),10,1),'إذن صرف قماش'!$E$6:$E$200,"&lt;="&amp;EOMONTH(DATE(IF(ISBLANK($K$4),2100,$K$4),10,1),0))</f>
        <v>0</v>
      </c>
      <c r="O63" s="92" t="n">
        <f aca="false">SUMIFS('إذن صرف قماش'!$J$6:$J$200,'إذن صرف قماش'!$F$6:$F$200,إعدادات!$E$18,'إذن صرف قماش'!$M$6:$M$200,"معتمد",'إذن صرف قماش'!$E$6:$E$200,"&gt;="&amp;DATE(IF(ISBLANK($K$4),1900,$K$4),11,1),'إذن صرف قماش'!$E$6:$E$200,"&lt;="&amp;EOMONTH(DATE(IF(ISBLANK($K$4),2100,$K$4),11,1),0))</f>
        <v>0</v>
      </c>
      <c r="P63" s="92" t="n">
        <f aca="false">SUMIFS('إذن صرف قماش'!$J$6:$J$200,'إذن صرف قماش'!$F$6:$F$200,إعدادات!$E$18,'إذن صرف قماش'!$M$6:$M$200,"معتمد",'إذن صرف قماش'!$E$6:$E$200,"&gt;="&amp;DATE(IF(ISBLANK($K$4),1900,$K$4),12,1),'إذن صرف قماش'!$E$6:$E$200,"&lt;="&amp;EOMONTH(DATE(IF(ISBLANK($K$4),2100,$K$4),12,1),0))</f>
        <v>0</v>
      </c>
      <c r="Q63" s="93" t="n">
        <f aca="false">SUM(E63:P63)</f>
        <v>0</v>
      </c>
    </row>
    <row r="64" customFormat="false" ht="19.5" hidden="false" customHeight="true" outlineLevel="0" collapsed="false">
      <c r="D64" s="50" t="str">
        <f aca="false">إعدادات!$E$19</f>
        <v>بنك</v>
      </c>
      <c r="E64" s="92" t="n">
        <f aca="false">SUMIFS('إذن صرف قماش'!$J$6:$J$200,'إذن صرف قماش'!$F$6:$F$200,إعدادات!$E$19,'إذن صرف قماش'!$M$6:$M$200,"معتمد",'إذن صرف قماش'!$E$6:$E$200,"&gt;="&amp;DATE(IF(ISBLANK($K$4),1900,$K$4),1,1),'إذن صرف قماش'!$E$6:$E$200,"&lt;="&amp;EOMONTH(DATE(IF(ISBLANK($K$4),2100,$K$4),1,1),0))</f>
        <v>0</v>
      </c>
      <c r="F64" s="92" t="n">
        <f aca="false">SUMIFS('إذن صرف قماش'!$J$6:$J$200,'إذن صرف قماش'!$F$6:$F$200,إعدادات!$E$19,'إذن صرف قماش'!$M$6:$M$200,"معتمد",'إذن صرف قماش'!$E$6:$E$200,"&gt;="&amp;DATE(IF(ISBLANK($K$4),1900,$K$4),2,1),'إذن صرف قماش'!$E$6:$E$200,"&lt;="&amp;EOMONTH(DATE(IF(ISBLANK($K$4),2100,$K$4),2,1),0))</f>
        <v>0</v>
      </c>
      <c r="G64" s="92" t="n">
        <f aca="false">SUMIFS('إذن صرف قماش'!$J$6:$J$200,'إذن صرف قماش'!$F$6:$F$200,إعدادات!$E$19,'إذن صرف قماش'!$M$6:$M$200,"معتمد",'إذن صرف قماش'!$E$6:$E$200,"&gt;="&amp;DATE(IF(ISBLANK($K$4),1900,$K$4),3,1),'إذن صرف قماش'!$E$6:$E$200,"&lt;="&amp;EOMONTH(DATE(IF(ISBLANK($K$4),2100,$K$4),3,1),0))</f>
        <v>0</v>
      </c>
      <c r="H64" s="92" t="n">
        <f aca="false">SUMIFS('إذن صرف قماش'!$J$6:$J$200,'إذن صرف قماش'!$F$6:$F$200,إعدادات!$E$19,'إذن صرف قماش'!$M$6:$M$200,"معتمد",'إذن صرف قماش'!$E$6:$E$200,"&gt;="&amp;DATE(IF(ISBLANK($K$4),1900,$K$4),4,1),'إذن صرف قماش'!$E$6:$E$200,"&lt;="&amp;EOMONTH(DATE(IF(ISBLANK($K$4),2100,$K$4),4,1),0))</f>
        <v>0</v>
      </c>
      <c r="I64" s="92" t="n">
        <f aca="false">SUMIFS('إذن صرف قماش'!$J$6:$J$200,'إذن صرف قماش'!$F$6:$F$200,إعدادات!$E$19,'إذن صرف قماش'!$M$6:$M$200,"معتمد",'إذن صرف قماش'!$E$6:$E$200,"&gt;="&amp;DATE(IF(ISBLANK($K$4),1900,$K$4),5,1),'إذن صرف قماش'!$E$6:$E$200,"&lt;="&amp;EOMONTH(DATE(IF(ISBLANK($K$4),2100,$K$4),5,1),0))</f>
        <v>0</v>
      </c>
      <c r="J64" s="92" t="n">
        <f aca="false">SUMIFS('إذن صرف قماش'!$J$6:$J$200,'إذن صرف قماش'!$F$6:$F$200,إعدادات!$E$19,'إذن صرف قماش'!$M$6:$M$200,"معتمد",'إذن صرف قماش'!$E$6:$E$200,"&gt;="&amp;DATE(IF(ISBLANK($K$4),1900,$K$4),6,1),'إذن صرف قماش'!$E$6:$E$200,"&lt;="&amp;EOMONTH(DATE(IF(ISBLANK($K$4),2100,$K$4),6,1),0))</f>
        <v>0</v>
      </c>
      <c r="K64" s="92" t="n">
        <f aca="false">SUMIFS('إذن صرف قماش'!$J$6:$J$200,'إذن صرف قماش'!$F$6:$F$200,إعدادات!$E$19,'إذن صرف قماش'!$M$6:$M$200,"معتمد",'إذن صرف قماش'!$E$6:$E$200,"&gt;="&amp;DATE(IF(ISBLANK($K$4),1900,$K$4),7,1),'إذن صرف قماش'!$E$6:$E$200,"&lt;="&amp;EOMONTH(DATE(IF(ISBLANK($K$4),2100,$K$4),7,1),0))</f>
        <v>0</v>
      </c>
      <c r="L64" s="92" t="n">
        <f aca="false">SUMIFS('إذن صرف قماش'!$J$6:$J$200,'إذن صرف قماش'!$F$6:$F$200,إعدادات!$E$19,'إذن صرف قماش'!$M$6:$M$200,"معتمد",'إذن صرف قماش'!$E$6:$E$200,"&gt;="&amp;DATE(IF(ISBLANK($K$4),1900,$K$4),8,1),'إذن صرف قماش'!$E$6:$E$200,"&lt;="&amp;EOMONTH(DATE(IF(ISBLANK($K$4),2100,$K$4),8,1),0))</f>
        <v>0</v>
      </c>
      <c r="M64" s="92" t="n">
        <f aca="false">SUMIFS('إذن صرف قماش'!$J$6:$J$200,'إذن صرف قماش'!$F$6:$F$200,إعدادات!$E$19,'إذن صرف قماش'!$M$6:$M$200,"معتمد",'إذن صرف قماش'!$E$6:$E$200,"&gt;="&amp;DATE(IF(ISBLANK($K$4),1900,$K$4),9,1),'إذن صرف قماش'!$E$6:$E$200,"&lt;="&amp;EOMONTH(DATE(IF(ISBLANK($K$4),2100,$K$4),9,1),0))</f>
        <v>0</v>
      </c>
      <c r="N64" s="92" t="n">
        <f aca="false">SUMIFS('إذن صرف قماش'!$J$6:$J$200,'إذن صرف قماش'!$F$6:$F$200,إعدادات!$E$19,'إذن صرف قماش'!$M$6:$M$200,"معتمد",'إذن صرف قماش'!$E$6:$E$200,"&gt;="&amp;DATE(IF(ISBLANK($K$4),1900,$K$4),10,1),'إذن صرف قماش'!$E$6:$E$200,"&lt;="&amp;EOMONTH(DATE(IF(ISBLANK($K$4),2100,$K$4),10,1),0))</f>
        <v>0</v>
      </c>
      <c r="O64" s="92" t="n">
        <f aca="false">SUMIFS('إذن صرف قماش'!$J$6:$J$200,'إذن صرف قماش'!$F$6:$F$200,إعدادات!$E$19,'إذن صرف قماش'!$M$6:$M$200,"معتمد",'إذن صرف قماش'!$E$6:$E$200,"&gt;="&amp;DATE(IF(ISBLANK($K$4),1900,$K$4),11,1),'إذن صرف قماش'!$E$6:$E$200,"&lt;="&amp;EOMONTH(DATE(IF(ISBLANK($K$4),2100,$K$4),11,1),0))</f>
        <v>0</v>
      </c>
      <c r="P64" s="92" t="n">
        <f aca="false">SUMIFS('إذن صرف قماش'!$J$6:$J$200,'إذن صرف قماش'!$F$6:$F$200,إعدادات!$E$19,'إذن صرف قماش'!$M$6:$M$200,"معتمد",'إذن صرف قماش'!$E$6:$E$200,"&gt;="&amp;DATE(IF(ISBLANK($K$4),1900,$K$4),12,1),'إذن صرف قماش'!$E$6:$E$200,"&lt;="&amp;EOMONTH(DATE(IF(ISBLANK($K$4),2100,$K$4),12,1),0))</f>
        <v>0</v>
      </c>
      <c r="Q64" s="93" t="n">
        <f aca="false">SUM(E64:P64)</f>
        <v>0</v>
      </c>
    </row>
    <row r="65" customFormat="false" ht="19.5" hidden="false" customHeight="true" outlineLevel="0" collapsed="false">
      <c r="D65" s="52" t="str">
        <f aca="false">إعدادات!$E$20</f>
        <v>روز</v>
      </c>
      <c r="E65" s="92" t="n">
        <f aca="false">SUMIFS('إذن صرف قماش'!$J$6:$J$200,'إذن صرف قماش'!$F$6:$F$200,إعدادات!$E$20,'إذن صرف قماش'!$M$6:$M$200,"معتمد",'إذن صرف قماش'!$E$6:$E$200,"&gt;="&amp;DATE(IF(ISBLANK($K$4),1900,$K$4),1,1),'إذن صرف قماش'!$E$6:$E$200,"&lt;="&amp;EOMONTH(DATE(IF(ISBLANK($K$4),2100,$K$4),1,1),0))</f>
        <v>0</v>
      </c>
      <c r="F65" s="92" t="n">
        <f aca="false">SUMIFS('إذن صرف قماش'!$J$6:$J$200,'إذن صرف قماش'!$F$6:$F$200,إعدادات!$E$20,'إذن صرف قماش'!$M$6:$M$200,"معتمد",'إذن صرف قماش'!$E$6:$E$200,"&gt;="&amp;DATE(IF(ISBLANK($K$4),1900,$K$4),2,1),'إذن صرف قماش'!$E$6:$E$200,"&lt;="&amp;EOMONTH(DATE(IF(ISBLANK($K$4),2100,$K$4),2,1),0))</f>
        <v>0</v>
      </c>
      <c r="G65" s="92" t="n">
        <f aca="false">SUMIFS('إذن صرف قماش'!$J$6:$J$200,'إذن صرف قماش'!$F$6:$F$200,إعدادات!$E$20,'إذن صرف قماش'!$M$6:$M$200,"معتمد",'إذن صرف قماش'!$E$6:$E$200,"&gt;="&amp;DATE(IF(ISBLANK($K$4),1900,$K$4),3,1),'إذن صرف قماش'!$E$6:$E$200,"&lt;="&amp;EOMONTH(DATE(IF(ISBLANK($K$4),2100,$K$4),3,1),0))</f>
        <v>0</v>
      </c>
      <c r="H65" s="92" t="n">
        <f aca="false">SUMIFS('إذن صرف قماش'!$J$6:$J$200,'إذن صرف قماش'!$F$6:$F$200,إعدادات!$E$20,'إذن صرف قماش'!$M$6:$M$200,"معتمد",'إذن صرف قماش'!$E$6:$E$200,"&gt;="&amp;DATE(IF(ISBLANK($K$4),1900,$K$4),4,1),'إذن صرف قماش'!$E$6:$E$200,"&lt;="&amp;EOMONTH(DATE(IF(ISBLANK($K$4),2100,$K$4),4,1),0))</f>
        <v>0</v>
      </c>
      <c r="I65" s="92" t="n">
        <f aca="false">SUMIFS('إذن صرف قماش'!$J$6:$J$200,'إذن صرف قماش'!$F$6:$F$200,إعدادات!$E$20,'إذن صرف قماش'!$M$6:$M$200,"معتمد",'إذن صرف قماش'!$E$6:$E$200,"&gt;="&amp;DATE(IF(ISBLANK($K$4),1900,$K$4),5,1),'إذن صرف قماش'!$E$6:$E$200,"&lt;="&amp;EOMONTH(DATE(IF(ISBLANK($K$4),2100,$K$4),5,1),0))</f>
        <v>0</v>
      </c>
      <c r="J65" s="92" t="n">
        <f aca="false">SUMIFS('إذن صرف قماش'!$J$6:$J$200,'إذن صرف قماش'!$F$6:$F$200,إعدادات!$E$20,'إذن صرف قماش'!$M$6:$M$200,"معتمد",'إذن صرف قماش'!$E$6:$E$200,"&gt;="&amp;DATE(IF(ISBLANK($K$4),1900,$K$4),6,1),'إذن صرف قماش'!$E$6:$E$200,"&lt;="&amp;EOMONTH(DATE(IF(ISBLANK($K$4),2100,$K$4),6,1),0))</f>
        <v>0</v>
      </c>
      <c r="K65" s="92" t="n">
        <f aca="false">SUMIFS('إذن صرف قماش'!$J$6:$J$200,'إذن صرف قماش'!$F$6:$F$200,إعدادات!$E$20,'إذن صرف قماش'!$M$6:$M$200,"معتمد",'إذن صرف قماش'!$E$6:$E$200,"&gt;="&amp;DATE(IF(ISBLANK($K$4),1900,$K$4),7,1),'إذن صرف قماش'!$E$6:$E$200,"&lt;="&amp;EOMONTH(DATE(IF(ISBLANK($K$4),2100,$K$4),7,1),0))</f>
        <v>0</v>
      </c>
      <c r="L65" s="92" t="n">
        <f aca="false">SUMIFS('إذن صرف قماش'!$J$6:$J$200,'إذن صرف قماش'!$F$6:$F$200,إعدادات!$E$20,'إذن صرف قماش'!$M$6:$M$200,"معتمد",'إذن صرف قماش'!$E$6:$E$200,"&gt;="&amp;DATE(IF(ISBLANK($K$4),1900,$K$4),8,1),'إذن صرف قماش'!$E$6:$E$200,"&lt;="&amp;EOMONTH(DATE(IF(ISBLANK($K$4),2100,$K$4),8,1),0))</f>
        <v>0</v>
      </c>
      <c r="M65" s="92" t="n">
        <f aca="false">SUMIFS('إذن صرف قماش'!$J$6:$J$200,'إذن صرف قماش'!$F$6:$F$200,إعدادات!$E$20,'إذن صرف قماش'!$M$6:$M$200,"معتمد",'إذن صرف قماش'!$E$6:$E$200,"&gt;="&amp;DATE(IF(ISBLANK($K$4),1900,$K$4),9,1),'إذن صرف قماش'!$E$6:$E$200,"&lt;="&amp;EOMONTH(DATE(IF(ISBLANK($K$4),2100,$K$4),9,1),0))</f>
        <v>0</v>
      </c>
      <c r="N65" s="92" t="n">
        <f aca="false">SUMIFS('إذن صرف قماش'!$J$6:$J$200,'إذن صرف قماش'!$F$6:$F$200,إعدادات!$E$20,'إذن صرف قماش'!$M$6:$M$200,"معتمد",'إذن صرف قماش'!$E$6:$E$200,"&gt;="&amp;DATE(IF(ISBLANK($K$4),1900,$K$4),10,1),'إذن صرف قماش'!$E$6:$E$200,"&lt;="&amp;EOMONTH(DATE(IF(ISBLANK($K$4),2100,$K$4),10,1),0))</f>
        <v>0</v>
      </c>
      <c r="O65" s="92" t="n">
        <f aca="false">SUMIFS('إذن صرف قماش'!$J$6:$J$200,'إذن صرف قماش'!$F$6:$F$200,إعدادات!$E$20,'إذن صرف قماش'!$M$6:$M$200,"معتمد",'إذن صرف قماش'!$E$6:$E$200,"&gt;="&amp;DATE(IF(ISBLANK($K$4),1900,$K$4),11,1),'إذن صرف قماش'!$E$6:$E$200,"&lt;="&amp;EOMONTH(DATE(IF(ISBLANK($K$4),2100,$K$4),11,1),0))</f>
        <v>0</v>
      </c>
      <c r="P65" s="92" t="n">
        <f aca="false">SUMIFS('إذن صرف قماش'!$J$6:$J$200,'إذن صرف قماش'!$F$6:$F$200,إعدادات!$E$20,'إذن صرف قماش'!$M$6:$M$200,"معتمد",'إذن صرف قماش'!$E$6:$E$200,"&gt;="&amp;DATE(IF(ISBLANK($K$4),1900,$K$4),12,1),'إذن صرف قماش'!$E$6:$E$200,"&lt;="&amp;EOMONTH(DATE(IF(ISBLANK($K$4),2100,$K$4),12,1),0))</f>
        <v>0</v>
      </c>
      <c r="Q65" s="93" t="n">
        <f aca="false">SUM(E65:P65)</f>
        <v>0</v>
      </c>
    </row>
    <row r="66" customFormat="false" ht="19.5" hidden="false" customHeight="true" outlineLevel="0" collapsed="false">
      <c r="D66" s="54" t="str">
        <f aca="false">إعدادات!$E$21</f>
        <v>موف فاتح</v>
      </c>
      <c r="E66" s="92" t="n">
        <f aca="false">SUMIFS('إذن صرف قماش'!$J$6:$J$200,'إذن صرف قماش'!$F$6:$F$200,إعدادات!$E$21,'إذن صرف قماش'!$M$6:$M$200,"معتمد",'إذن صرف قماش'!$E$6:$E$200,"&gt;="&amp;DATE(IF(ISBLANK($K$4),1900,$K$4),1,1),'إذن صرف قماش'!$E$6:$E$200,"&lt;="&amp;EOMONTH(DATE(IF(ISBLANK($K$4),2100,$K$4),1,1),0))</f>
        <v>0</v>
      </c>
      <c r="F66" s="92" t="n">
        <f aca="false">SUMIFS('إذن صرف قماش'!$J$6:$J$200,'إذن صرف قماش'!$F$6:$F$200,إعدادات!$E$21,'إذن صرف قماش'!$M$6:$M$200,"معتمد",'إذن صرف قماش'!$E$6:$E$200,"&gt;="&amp;DATE(IF(ISBLANK($K$4),1900,$K$4),2,1),'إذن صرف قماش'!$E$6:$E$200,"&lt;="&amp;EOMONTH(DATE(IF(ISBLANK($K$4),2100,$K$4),2,1),0))</f>
        <v>0</v>
      </c>
      <c r="G66" s="92" t="n">
        <f aca="false">SUMIFS('إذن صرف قماش'!$J$6:$J$200,'إذن صرف قماش'!$F$6:$F$200,إعدادات!$E$21,'إذن صرف قماش'!$M$6:$M$200,"معتمد",'إذن صرف قماش'!$E$6:$E$200,"&gt;="&amp;DATE(IF(ISBLANK($K$4),1900,$K$4),3,1),'إذن صرف قماش'!$E$6:$E$200,"&lt;="&amp;EOMONTH(DATE(IF(ISBLANK($K$4),2100,$K$4),3,1),0))</f>
        <v>0</v>
      </c>
      <c r="H66" s="92" t="n">
        <f aca="false">SUMIFS('إذن صرف قماش'!$J$6:$J$200,'إذن صرف قماش'!$F$6:$F$200,إعدادات!$E$21,'إذن صرف قماش'!$M$6:$M$200,"معتمد",'إذن صرف قماش'!$E$6:$E$200,"&gt;="&amp;DATE(IF(ISBLANK($K$4),1900,$K$4),4,1),'إذن صرف قماش'!$E$6:$E$200,"&lt;="&amp;EOMONTH(DATE(IF(ISBLANK($K$4),2100,$K$4),4,1),0))</f>
        <v>0</v>
      </c>
      <c r="I66" s="92" t="n">
        <f aca="false">SUMIFS('إذن صرف قماش'!$J$6:$J$200,'إذن صرف قماش'!$F$6:$F$200,إعدادات!$E$21,'إذن صرف قماش'!$M$6:$M$200,"معتمد",'إذن صرف قماش'!$E$6:$E$200,"&gt;="&amp;DATE(IF(ISBLANK($K$4),1900,$K$4),5,1),'إذن صرف قماش'!$E$6:$E$200,"&lt;="&amp;EOMONTH(DATE(IF(ISBLANK($K$4),2100,$K$4),5,1),0))</f>
        <v>0</v>
      </c>
      <c r="J66" s="92" t="n">
        <f aca="false">SUMIFS('إذن صرف قماش'!$J$6:$J$200,'إذن صرف قماش'!$F$6:$F$200,إعدادات!$E$21,'إذن صرف قماش'!$M$6:$M$200,"معتمد",'إذن صرف قماش'!$E$6:$E$200,"&gt;="&amp;DATE(IF(ISBLANK($K$4),1900,$K$4),6,1),'إذن صرف قماش'!$E$6:$E$200,"&lt;="&amp;EOMONTH(DATE(IF(ISBLANK($K$4),2100,$K$4),6,1),0))</f>
        <v>0</v>
      </c>
      <c r="K66" s="92" t="n">
        <f aca="false">SUMIFS('إذن صرف قماش'!$J$6:$J$200,'إذن صرف قماش'!$F$6:$F$200,إعدادات!$E$21,'إذن صرف قماش'!$M$6:$M$200,"معتمد",'إذن صرف قماش'!$E$6:$E$200,"&gt;="&amp;DATE(IF(ISBLANK($K$4),1900,$K$4),7,1),'إذن صرف قماش'!$E$6:$E$200,"&lt;="&amp;EOMONTH(DATE(IF(ISBLANK($K$4),2100,$K$4),7,1),0))</f>
        <v>0</v>
      </c>
      <c r="L66" s="92" t="n">
        <f aca="false">SUMIFS('إذن صرف قماش'!$J$6:$J$200,'إذن صرف قماش'!$F$6:$F$200,إعدادات!$E$21,'إذن صرف قماش'!$M$6:$M$200,"معتمد",'إذن صرف قماش'!$E$6:$E$200,"&gt;="&amp;DATE(IF(ISBLANK($K$4),1900,$K$4),8,1),'إذن صرف قماش'!$E$6:$E$200,"&lt;="&amp;EOMONTH(DATE(IF(ISBLANK($K$4),2100,$K$4),8,1),0))</f>
        <v>0</v>
      </c>
      <c r="M66" s="92" t="n">
        <f aca="false">SUMIFS('إذن صرف قماش'!$J$6:$J$200,'إذن صرف قماش'!$F$6:$F$200,إعدادات!$E$21,'إذن صرف قماش'!$M$6:$M$200,"معتمد",'إذن صرف قماش'!$E$6:$E$200,"&gt;="&amp;DATE(IF(ISBLANK($K$4),1900,$K$4),9,1),'إذن صرف قماش'!$E$6:$E$200,"&lt;="&amp;EOMONTH(DATE(IF(ISBLANK($K$4),2100,$K$4),9,1),0))</f>
        <v>0</v>
      </c>
      <c r="N66" s="92" t="n">
        <f aca="false">SUMIFS('إذن صرف قماش'!$J$6:$J$200,'إذن صرف قماش'!$F$6:$F$200,إعدادات!$E$21,'إذن صرف قماش'!$M$6:$M$200,"معتمد",'إذن صرف قماش'!$E$6:$E$200,"&gt;="&amp;DATE(IF(ISBLANK($K$4),1900,$K$4),10,1),'إذن صرف قماش'!$E$6:$E$200,"&lt;="&amp;EOMONTH(DATE(IF(ISBLANK($K$4),2100,$K$4),10,1),0))</f>
        <v>0</v>
      </c>
      <c r="O66" s="92" t="n">
        <f aca="false">SUMIFS('إذن صرف قماش'!$J$6:$J$200,'إذن صرف قماش'!$F$6:$F$200,إعدادات!$E$21,'إذن صرف قماش'!$M$6:$M$200,"معتمد",'إذن صرف قماش'!$E$6:$E$200,"&gt;="&amp;DATE(IF(ISBLANK($K$4),1900,$K$4),11,1),'إذن صرف قماش'!$E$6:$E$200,"&lt;="&amp;EOMONTH(DATE(IF(ISBLANK($K$4),2100,$K$4),11,1),0))</f>
        <v>0</v>
      </c>
      <c r="P66" s="92" t="n">
        <f aca="false">SUMIFS('إذن صرف قماش'!$J$6:$J$200,'إذن صرف قماش'!$F$6:$F$200,إعدادات!$E$21,'إذن صرف قماش'!$M$6:$M$200,"معتمد",'إذن صرف قماش'!$E$6:$E$200,"&gt;="&amp;DATE(IF(ISBLANK($K$4),1900,$K$4),12,1),'إذن صرف قماش'!$E$6:$E$200,"&lt;="&amp;EOMONTH(DATE(IF(ISBLANK($K$4),2100,$K$4),12,1),0))</f>
        <v>0</v>
      </c>
      <c r="Q66" s="93" t="n">
        <f aca="false">SUM(E66:P66)</f>
        <v>0</v>
      </c>
    </row>
  </sheetData>
  <mergeCells count="7">
    <mergeCell ref="D1:T1"/>
    <mergeCell ref="D3:H3"/>
    <mergeCell ref="D6:L6"/>
    <mergeCell ref="D25:E25"/>
    <mergeCell ref="D28:Q28"/>
    <mergeCell ref="D30:Q30"/>
    <mergeCell ref="D49:Q4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1"/>
  <sheetViews>
    <sheetView showFormulas="false" showGridLines="true" showRowColHeaders="true" showZeros="true" rightToLeft="tru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16"/>
    <col collapsed="false" customWidth="true" hidden="false" outlineLevel="0" max="3" min="3" style="0" width="10"/>
    <col collapsed="false" customWidth="true" hidden="false" outlineLevel="0" max="4" min="4" style="0" width="5"/>
    <col collapsed="false" customWidth="true" hidden="false" outlineLevel="0" max="6" min="5" style="0" width="15"/>
    <col collapsed="false" customWidth="true" hidden="false" outlineLevel="0" max="7" min="7" style="0" width="8"/>
    <col collapsed="false" customWidth="true" hidden="false" outlineLevel="0" max="9" min="8" style="0" width="16"/>
    <col collapsed="false" customWidth="true" hidden="false" outlineLevel="0" max="10" min="10" style="0" width="18"/>
    <col collapsed="false" customWidth="true" hidden="false" outlineLevel="0" max="11" min="11" style="0" width="13"/>
    <col collapsed="false" customWidth="true" hidden="false" outlineLevel="0" max="12" min="12" style="0" width="16"/>
    <col collapsed="false" customWidth="true" hidden="false" outlineLevel="0" max="13" min="13" style="0" width="22"/>
  </cols>
  <sheetData>
    <row r="1" customFormat="false" ht="37.5" hidden="false" customHeight="true" outlineLevel="0" collapsed="false">
      <c r="A1" s="94"/>
      <c r="D1" s="94" t="s">
        <v>160</v>
      </c>
    </row>
    <row r="3" customFormat="false" ht="36" hidden="false" customHeight="true" outlineLevel="0" collapsed="false">
      <c r="A3" s="95"/>
      <c r="B3" s="95"/>
      <c r="C3" s="95"/>
      <c r="D3" s="71" t="s">
        <v>161</v>
      </c>
      <c r="E3" s="71" t="s">
        <v>135</v>
      </c>
      <c r="F3" s="71" t="s">
        <v>162</v>
      </c>
      <c r="G3" s="71" t="s">
        <v>163</v>
      </c>
      <c r="H3" s="72" t="s">
        <v>164</v>
      </c>
      <c r="I3" s="73" t="s">
        <v>165</v>
      </c>
      <c r="J3" s="74" t="s">
        <v>166</v>
      </c>
      <c r="K3" s="86" t="s">
        <v>167</v>
      </c>
      <c r="L3" s="71" t="s">
        <v>168</v>
      </c>
      <c r="M3" s="71" t="s">
        <v>43</v>
      </c>
    </row>
    <row r="4" customFormat="false" ht="21.75" hidden="false" customHeight="true" outlineLevel="0" collapsed="false">
      <c r="A4" s="96"/>
      <c r="B4" s="97"/>
      <c r="C4" s="96"/>
      <c r="D4" s="24" t="n">
        <v>1</v>
      </c>
      <c r="E4" s="15" t="str">
        <f aca="false">إعدادات!$E$5</f>
        <v>كحلي</v>
      </c>
      <c r="F4" s="24"/>
      <c r="G4" s="24" t="s">
        <v>115</v>
      </c>
      <c r="H4" s="98" t="n">
        <v>0</v>
      </c>
      <c r="I4" s="77" t="n">
        <f aca="false">SUMIF('إذن توريد قماش'!$F$6:$F$200,E4,'إذن توريد قماش'!$I$6:$I$200)</f>
        <v>0</v>
      </c>
      <c r="J4" s="78" t="n">
        <f aca="false">SUMIFS('إذن صرف قماش'!$J$6:$J$200,'إذن صرف قماش'!$F$6:$F$200,E4,'إذن صرف قماش'!$M$6:$M$200,"معتمد")</f>
        <v>0</v>
      </c>
      <c r="K4" s="99" t="n">
        <f aca="false">J4</f>
        <v>0</v>
      </c>
      <c r="L4" s="80" t="n">
        <f aca="false">H4+I4-J4</f>
        <v>0</v>
      </c>
      <c r="M4" s="24"/>
    </row>
    <row r="5" customFormat="false" ht="21.75" hidden="false" customHeight="true" outlineLevel="0" collapsed="false">
      <c r="A5" s="100"/>
      <c r="B5" s="101"/>
      <c r="C5" s="100"/>
      <c r="D5" s="19" t="n">
        <v>2</v>
      </c>
      <c r="E5" s="23" t="str">
        <f aca="false">إعدادات!$E$6</f>
        <v>تركوازي</v>
      </c>
      <c r="F5" s="19"/>
      <c r="G5" s="19" t="s">
        <v>115</v>
      </c>
      <c r="H5" s="98" t="n">
        <v>0</v>
      </c>
      <c r="I5" s="77" t="n">
        <f aca="false">SUMIF('إذن توريد قماش'!$F$6:$F$200,E5,'إذن توريد قماش'!$I$6:$I$200)</f>
        <v>520</v>
      </c>
      <c r="J5" s="78" t="n">
        <f aca="false">SUMIFS('إذن صرف قماش'!$J$6:$J$200,'إذن صرف قماش'!$F$6:$F$200,E5,'إذن صرف قماش'!$M$6:$M$200,"معتمد")</f>
        <v>50</v>
      </c>
      <c r="K5" s="99" t="n">
        <f aca="false">J5</f>
        <v>50</v>
      </c>
      <c r="L5" s="80" t="n">
        <f aca="false">H5+I5-J5</f>
        <v>470</v>
      </c>
      <c r="M5" s="19"/>
    </row>
    <row r="6" customFormat="false" ht="21.75" hidden="false" customHeight="true" outlineLevel="0" collapsed="false">
      <c r="A6" s="96"/>
      <c r="B6" s="102"/>
      <c r="C6" s="96"/>
      <c r="D6" s="24" t="n">
        <v>3</v>
      </c>
      <c r="E6" s="26" t="str">
        <f aca="false">إعدادات!$E$7</f>
        <v>لبن</v>
      </c>
      <c r="F6" s="24"/>
      <c r="G6" s="24" t="s">
        <v>115</v>
      </c>
      <c r="H6" s="98" t="n">
        <v>0</v>
      </c>
      <c r="I6" s="77" t="n">
        <f aca="false">SUMIF('إذن توريد قماش'!$F$6:$F$200,E6,'إذن توريد قماش'!$I$6:$I$200)</f>
        <v>0</v>
      </c>
      <c r="J6" s="78" t="n">
        <f aca="false">SUMIFS('إذن صرف قماش'!$J$6:$J$200,'إذن صرف قماش'!$F$6:$F$200,E6,'إذن صرف قماش'!$M$6:$M$200,"معتمد")</f>
        <v>0</v>
      </c>
      <c r="K6" s="99" t="n">
        <f aca="false">J6</f>
        <v>0</v>
      </c>
      <c r="L6" s="80" t="n">
        <f aca="false">H6+I6-J6</f>
        <v>0</v>
      </c>
      <c r="M6" s="24"/>
    </row>
    <row r="7" customFormat="false" ht="21.75" hidden="false" customHeight="true" outlineLevel="0" collapsed="false">
      <c r="A7" s="100"/>
      <c r="B7" s="103"/>
      <c r="C7" s="100"/>
      <c r="D7" s="19" t="n">
        <v>4</v>
      </c>
      <c r="E7" s="28" t="str">
        <f aca="false">إعدادات!$E$8</f>
        <v>أسود</v>
      </c>
      <c r="F7" s="19"/>
      <c r="G7" s="19" t="s">
        <v>115</v>
      </c>
      <c r="H7" s="98" t="n">
        <v>0</v>
      </c>
      <c r="I7" s="77" t="n">
        <f aca="false">SUMIF('إذن توريد قماش'!$F$6:$F$200,E7,'إذن توريد قماش'!$I$6:$I$200)</f>
        <v>0</v>
      </c>
      <c r="J7" s="78" t="n">
        <f aca="false">SUMIFS('إذن صرف قماش'!$J$6:$J$200,'إذن صرف قماش'!$F$6:$F$200,E7,'إذن صرف قماش'!$M$6:$M$200,"معتمد")</f>
        <v>0</v>
      </c>
      <c r="K7" s="99" t="n">
        <f aca="false">J7</f>
        <v>0</v>
      </c>
      <c r="L7" s="80" t="n">
        <f aca="false">H7+I7-J7</f>
        <v>0</v>
      </c>
      <c r="M7" s="19"/>
    </row>
    <row r="8" customFormat="false" ht="21.75" hidden="false" customHeight="true" outlineLevel="0" collapsed="false">
      <c r="A8" s="96"/>
      <c r="B8" s="104"/>
      <c r="C8" s="96"/>
      <c r="D8" s="24" t="n">
        <v>5</v>
      </c>
      <c r="E8" s="30" t="str">
        <f aca="false">إعدادات!$E$9</f>
        <v>أبيض</v>
      </c>
      <c r="F8" s="24"/>
      <c r="G8" s="24" t="s">
        <v>115</v>
      </c>
      <c r="H8" s="98" t="n">
        <v>0</v>
      </c>
      <c r="I8" s="77" t="n">
        <f aca="false">SUMIF('إذن توريد قماش'!$F$6:$F$200,E8,'إذن توريد قماش'!$I$6:$I$200)</f>
        <v>0</v>
      </c>
      <c r="J8" s="78" t="n">
        <f aca="false">SUMIFS('إذن صرف قماش'!$J$6:$J$200,'إذن صرف قماش'!$F$6:$F$200,E8,'إذن صرف قماش'!$M$6:$M$200,"معتمد")</f>
        <v>0</v>
      </c>
      <c r="K8" s="99" t="n">
        <f aca="false">J8</f>
        <v>0</v>
      </c>
      <c r="L8" s="80" t="n">
        <f aca="false">H8+I8-J8</f>
        <v>0</v>
      </c>
      <c r="M8" s="24"/>
    </row>
    <row r="9" customFormat="false" ht="21.75" hidden="false" customHeight="true" outlineLevel="0" collapsed="false">
      <c r="A9" s="100"/>
      <c r="B9" s="105"/>
      <c r="C9" s="100"/>
      <c r="D9" s="19" t="n">
        <v>6</v>
      </c>
      <c r="E9" s="32" t="str">
        <f aca="false">إعدادات!$E$10</f>
        <v>بن روز</v>
      </c>
      <c r="F9" s="19"/>
      <c r="G9" s="19" t="s">
        <v>115</v>
      </c>
      <c r="H9" s="98" t="n">
        <v>0</v>
      </c>
      <c r="I9" s="77" t="n">
        <f aca="false">SUMIF('إذن توريد قماش'!$F$6:$F$200,E9,'إذن توريد قماش'!$I$6:$I$200)</f>
        <v>0</v>
      </c>
      <c r="J9" s="78" t="n">
        <f aca="false">SUMIFS('إذن صرف قماش'!$J$6:$J$200,'إذن صرف قماش'!$F$6:$F$200,E9,'إذن صرف قماش'!$M$6:$M$200,"معتمد")</f>
        <v>0</v>
      </c>
      <c r="K9" s="99" t="n">
        <f aca="false">J9</f>
        <v>0</v>
      </c>
      <c r="L9" s="80" t="n">
        <f aca="false">H9+I9-J9</f>
        <v>0</v>
      </c>
      <c r="M9" s="19"/>
    </row>
    <row r="10" customFormat="false" ht="21.75" hidden="false" customHeight="true" outlineLevel="0" collapsed="false">
      <c r="A10" s="96"/>
      <c r="B10" s="106"/>
      <c r="C10" s="96"/>
      <c r="D10" s="24" t="n">
        <v>7</v>
      </c>
      <c r="E10" s="34" t="str">
        <f aca="false">إعدادات!$E$11</f>
        <v>كشميري</v>
      </c>
      <c r="F10" s="24"/>
      <c r="G10" s="24" t="s">
        <v>115</v>
      </c>
      <c r="H10" s="98" t="n">
        <v>0</v>
      </c>
      <c r="I10" s="77" t="n">
        <f aca="false">SUMIF('إذن توريد قماش'!$F$6:$F$200,E10,'إذن توريد قماش'!$I$6:$I$200)</f>
        <v>0</v>
      </c>
      <c r="J10" s="78" t="n">
        <f aca="false">SUMIFS('إذن صرف قماش'!$J$6:$J$200,'إذن صرف قماش'!$F$6:$F$200,E10,'إذن صرف قماش'!$M$6:$M$200,"معتمد")</f>
        <v>0</v>
      </c>
      <c r="K10" s="99" t="n">
        <f aca="false">J10</f>
        <v>0</v>
      </c>
      <c r="L10" s="80" t="n">
        <f aca="false">H10+I10-J10</f>
        <v>0</v>
      </c>
      <c r="M10" s="24"/>
    </row>
    <row r="11" customFormat="false" ht="21.75" hidden="false" customHeight="true" outlineLevel="0" collapsed="false">
      <c r="A11" s="100"/>
      <c r="B11" s="107"/>
      <c r="C11" s="100"/>
      <c r="D11" s="19" t="n">
        <v>8</v>
      </c>
      <c r="E11" s="36" t="str">
        <f aca="false">إعدادات!$E$12</f>
        <v>موف </v>
      </c>
      <c r="F11" s="19"/>
      <c r="G11" s="19" t="s">
        <v>115</v>
      </c>
      <c r="H11" s="98" t="n">
        <v>0</v>
      </c>
      <c r="I11" s="77" t="n">
        <f aca="false">SUMIF('إذن توريد قماش'!$F$6:$F$200,E11,'إذن توريد قماش'!$I$6:$I$200)</f>
        <v>0</v>
      </c>
      <c r="J11" s="78" t="n">
        <f aca="false">SUMIFS('إذن صرف قماش'!$J$6:$J$200,'إذن صرف قماش'!$F$6:$F$200,E11,'إذن صرف قماش'!$M$6:$M$200,"معتمد")</f>
        <v>0</v>
      </c>
      <c r="K11" s="99" t="n">
        <f aca="false">J11</f>
        <v>0</v>
      </c>
      <c r="L11" s="80" t="n">
        <f aca="false">H11+I11-J11</f>
        <v>0</v>
      </c>
      <c r="M11" s="19"/>
    </row>
    <row r="12" customFormat="false" ht="21.75" hidden="false" customHeight="true" outlineLevel="0" collapsed="false">
      <c r="A12" s="96"/>
      <c r="B12" s="108"/>
      <c r="C12" s="96"/>
      <c r="D12" s="24" t="n">
        <v>9</v>
      </c>
      <c r="E12" s="38" t="str">
        <f aca="false">إعدادات!$E$13</f>
        <v>زهري</v>
      </c>
      <c r="F12" s="24"/>
      <c r="G12" s="24" t="s">
        <v>115</v>
      </c>
      <c r="H12" s="98" t="n">
        <v>0</v>
      </c>
      <c r="I12" s="77" t="n">
        <f aca="false">SUMIF('إذن توريد قماش'!$F$6:$F$200,E12,'إذن توريد قماش'!$I$6:$I$200)</f>
        <v>0</v>
      </c>
      <c r="J12" s="78" t="n">
        <f aca="false">SUMIFS('إذن صرف قماش'!$J$6:$J$200,'إذن صرف قماش'!$F$6:$F$200,E12,'إذن صرف قماش'!$M$6:$M$200,"معتمد")</f>
        <v>0</v>
      </c>
      <c r="K12" s="99" t="n">
        <f aca="false">J12</f>
        <v>0</v>
      </c>
      <c r="L12" s="80" t="n">
        <f aca="false">H12+I12-J12</f>
        <v>0</v>
      </c>
      <c r="M12" s="24"/>
    </row>
    <row r="13" customFormat="false" ht="21.75" hidden="false" customHeight="true" outlineLevel="0" collapsed="false">
      <c r="A13" s="100"/>
      <c r="B13" s="109"/>
      <c r="C13" s="100"/>
      <c r="D13" s="19" t="n">
        <v>10</v>
      </c>
      <c r="E13" s="40" t="str">
        <f aca="false">إعدادات!$E$14</f>
        <v>جنزاري</v>
      </c>
      <c r="F13" s="19"/>
      <c r="G13" s="19" t="s">
        <v>115</v>
      </c>
      <c r="H13" s="98" t="n">
        <v>0</v>
      </c>
      <c r="I13" s="77" t="n">
        <f aca="false">SUMIF('إذن توريد قماش'!$F$6:$F$200,E13,'إذن توريد قماش'!$I$6:$I$200)</f>
        <v>0</v>
      </c>
      <c r="J13" s="78" t="n">
        <f aca="false">SUMIFS('إذن صرف قماش'!$J$6:$J$200,'إذن صرف قماش'!$F$6:$F$200,E13,'إذن صرف قماش'!$M$6:$M$200,"معتمد")</f>
        <v>0</v>
      </c>
      <c r="K13" s="99" t="n">
        <f aca="false">J13</f>
        <v>0</v>
      </c>
      <c r="L13" s="80" t="n">
        <f aca="false">H13+I13-J13</f>
        <v>0</v>
      </c>
      <c r="M13" s="19"/>
    </row>
    <row r="14" customFormat="false" ht="21.75" hidden="false" customHeight="true" outlineLevel="0" collapsed="false">
      <c r="A14" s="96"/>
      <c r="B14" s="110"/>
      <c r="C14" s="96"/>
      <c r="D14" s="24" t="n">
        <v>11</v>
      </c>
      <c r="E14" s="42" t="str">
        <f aca="false">إعدادات!$E$15</f>
        <v>زيتي </v>
      </c>
      <c r="F14" s="24"/>
      <c r="G14" s="24" t="s">
        <v>115</v>
      </c>
      <c r="H14" s="98" t="n">
        <v>0</v>
      </c>
      <c r="I14" s="77" t="n">
        <f aca="false">SUMIF('إذن توريد قماش'!$F$6:$F$200,E14,'إذن توريد قماش'!$I$6:$I$200)</f>
        <v>0</v>
      </c>
      <c r="J14" s="78" t="n">
        <f aca="false">SUMIFS('إذن صرف قماش'!$J$6:$J$200,'إذن صرف قماش'!$F$6:$F$200,E14,'إذن صرف قماش'!$M$6:$M$200,"معتمد")</f>
        <v>0</v>
      </c>
      <c r="K14" s="99" t="n">
        <f aca="false">J14</f>
        <v>0</v>
      </c>
      <c r="L14" s="80" t="n">
        <f aca="false">H14+I14-J14</f>
        <v>0</v>
      </c>
      <c r="M14" s="24"/>
    </row>
    <row r="15" customFormat="false" ht="21.75" hidden="false" customHeight="true" outlineLevel="0" collapsed="false">
      <c r="A15" s="100"/>
      <c r="B15" s="111"/>
      <c r="C15" s="100"/>
      <c r="D15" s="19" t="n">
        <v>12</v>
      </c>
      <c r="E15" s="44" t="str">
        <f aca="false">إعدادات!$E$16</f>
        <v>بترولي</v>
      </c>
      <c r="F15" s="19"/>
      <c r="G15" s="19" t="s">
        <v>115</v>
      </c>
      <c r="H15" s="98" t="n">
        <v>0</v>
      </c>
      <c r="I15" s="77" t="n">
        <f aca="false">SUMIF('إذن توريد قماش'!$F$6:$F$200,E15,'إذن توريد قماش'!$I$6:$I$200)</f>
        <v>0</v>
      </c>
      <c r="J15" s="78" t="n">
        <f aca="false">SUMIFS('إذن صرف قماش'!$J$6:$J$200,'إذن صرف قماش'!$F$6:$F$200,E15,'إذن صرف قماش'!$M$6:$M$200,"معتمد")</f>
        <v>0</v>
      </c>
      <c r="K15" s="99" t="n">
        <f aca="false">J15</f>
        <v>0</v>
      </c>
      <c r="L15" s="80" t="n">
        <f aca="false">H15+I15-J15</f>
        <v>0</v>
      </c>
      <c r="M15" s="19"/>
    </row>
    <row r="16" customFormat="false" ht="21.75" hidden="false" customHeight="true" outlineLevel="0" collapsed="false">
      <c r="A16" s="96"/>
      <c r="B16" s="112"/>
      <c r="C16" s="96"/>
      <c r="D16" s="24" t="n">
        <v>13</v>
      </c>
      <c r="E16" s="46" t="str">
        <f aca="false">إعدادات!$E$17</f>
        <v>نبيتي</v>
      </c>
      <c r="F16" s="24"/>
      <c r="G16" s="24" t="s">
        <v>115</v>
      </c>
      <c r="H16" s="98" t="n">
        <v>0</v>
      </c>
      <c r="I16" s="77" t="n">
        <f aca="false">SUMIF('إذن توريد قماش'!$F$6:$F$200,E16,'إذن توريد قماش'!$I$6:$I$200)</f>
        <v>0</v>
      </c>
      <c r="J16" s="78" t="n">
        <f aca="false">SUMIFS('إذن صرف قماش'!$J$6:$J$200,'إذن صرف قماش'!$F$6:$F$200,E16,'إذن صرف قماش'!$M$6:$M$200,"معتمد")</f>
        <v>0</v>
      </c>
      <c r="K16" s="99" t="n">
        <f aca="false">J16</f>
        <v>0</v>
      </c>
      <c r="L16" s="80" t="n">
        <f aca="false">H16+I16-J16</f>
        <v>0</v>
      </c>
      <c r="M16" s="24"/>
    </row>
    <row r="17" customFormat="false" ht="21.75" hidden="false" customHeight="true" outlineLevel="0" collapsed="false">
      <c r="A17" s="100"/>
      <c r="B17" s="111"/>
      <c r="C17" s="100"/>
      <c r="D17" s="19" t="n">
        <v>14</v>
      </c>
      <c r="E17" s="48" t="str">
        <f aca="false">إعدادات!$E$18</f>
        <v>منت جرين</v>
      </c>
      <c r="F17" s="19"/>
      <c r="G17" s="19" t="s">
        <v>115</v>
      </c>
      <c r="H17" s="98" t="n">
        <v>0</v>
      </c>
      <c r="I17" s="77" t="n">
        <f aca="false">SUMIF('إذن توريد قماش'!$F$6:$F$200,E17,'إذن توريد قماش'!$I$6:$I$200)</f>
        <v>0</v>
      </c>
      <c r="J17" s="78" t="n">
        <f aca="false">SUMIFS('إذن صرف قماش'!$J$6:$J$200,'إذن صرف قماش'!$F$6:$F$200,E17,'إذن صرف قماش'!$M$6:$M$200,"معتمد")</f>
        <v>0</v>
      </c>
      <c r="K17" s="99" t="n">
        <f aca="false">J17</f>
        <v>0</v>
      </c>
      <c r="L17" s="80" t="n">
        <f aca="false">H17+I17-J17</f>
        <v>0</v>
      </c>
      <c r="M17" s="19"/>
    </row>
    <row r="18" customFormat="false" ht="21.75" hidden="false" customHeight="true" outlineLevel="0" collapsed="false">
      <c r="A18" s="113"/>
      <c r="B18" s="62"/>
      <c r="C18" s="62"/>
      <c r="D18" s="24" t="n">
        <v>15</v>
      </c>
      <c r="E18" s="50" t="str">
        <f aca="false">إعدادات!$E$19</f>
        <v>بنك</v>
      </c>
      <c r="F18" s="24"/>
      <c r="G18" s="24" t="s">
        <v>115</v>
      </c>
      <c r="H18" s="98" t="n">
        <v>0</v>
      </c>
      <c r="I18" s="77" t="n">
        <f aca="false">SUMIF('إذن توريد قماش'!$F$6:$F$200,E18,'إذن توريد قماش'!$I$6:$I$200)</f>
        <v>0</v>
      </c>
      <c r="J18" s="78" t="n">
        <f aca="false">SUMIFS('إذن صرف قماش'!$J$6:$J$200,'إذن صرف قماش'!$F$6:$F$200,E18,'إذن صرف قماش'!$M$6:$M$200,"معتمد")</f>
        <v>0</v>
      </c>
      <c r="K18" s="99" t="n">
        <f aca="false">J18</f>
        <v>0</v>
      </c>
      <c r="L18" s="80" t="n">
        <f aca="false">H18+I18-J18</f>
        <v>0</v>
      </c>
      <c r="M18" s="24"/>
    </row>
    <row r="19" customFormat="false" ht="21.75" hidden="false" customHeight="true" outlineLevel="0" collapsed="false">
      <c r="A19" s="114"/>
      <c r="B19" s="115"/>
      <c r="C19" s="114"/>
      <c r="D19" s="19" t="n">
        <v>16</v>
      </c>
      <c r="E19" s="52" t="str">
        <f aca="false">إعدادات!$E$20</f>
        <v>روز</v>
      </c>
      <c r="F19" s="19"/>
      <c r="G19" s="19" t="s">
        <v>115</v>
      </c>
      <c r="H19" s="98" t="n">
        <v>0</v>
      </c>
      <c r="I19" s="77" t="n">
        <f aca="false">SUMIF('إذن توريد قماش'!$F$6:$F$200,E19,'إذن توريد قماش'!$I$6:$I$200)</f>
        <v>0</v>
      </c>
      <c r="J19" s="78" t="n">
        <f aca="false">SUMIFS('إذن صرف قماش'!$J$6:$J$200,'إذن صرف قماش'!$F$6:$F$200,E19,'إذن صرف قماش'!$M$6:$M$200,"معتمد")</f>
        <v>0</v>
      </c>
      <c r="K19" s="99" t="n">
        <f aca="false">J19</f>
        <v>0</v>
      </c>
      <c r="L19" s="80" t="n">
        <f aca="false">H19+I19-J19</f>
        <v>0</v>
      </c>
      <c r="M19" s="19"/>
    </row>
    <row r="20" customFormat="false" ht="21.75" hidden="false" customHeight="true" outlineLevel="0" collapsed="false">
      <c r="A20" s="113"/>
      <c r="B20" s="116"/>
      <c r="C20" s="113"/>
      <c r="D20" s="24" t="n">
        <v>17</v>
      </c>
      <c r="E20" s="54" t="str">
        <f aca="false">إعدادات!$E$21</f>
        <v>موف فاتح</v>
      </c>
      <c r="F20" s="24"/>
      <c r="G20" s="24" t="s">
        <v>115</v>
      </c>
      <c r="H20" s="98" t="n">
        <v>0</v>
      </c>
      <c r="I20" s="77" t="n">
        <f aca="false">SUMIF('إذن توريد قماش'!$F$6:$F$200,E20,'إذن توريد قماش'!$I$6:$I$200)</f>
        <v>0</v>
      </c>
      <c r="J20" s="78" t="n">
        <f aca="false">SUMIFS('إذن صرف قماش'!$J$6:$J$200,'إذن صرف قماش'!$F$6:$F$200,E20,'إذن صرف قماش'!$M$6:$M$200,"معتمد")</f>
        <v>0</v>
      </c>
      <c r="K20" s="99" t="n">
        <f aca="false">J20</f>
        <v>0</v>
      </c>
      <c r="L20" s="80" t="n">
        <f aca="false">H20+I20-J20</f>
        <v>0</v>
      </c>
      <c r="M20" s="24"/>
    </row>
    <row r="21" customFormat="false" ht="27.75" hidden="false" customHeight="true" outlineLevel="0" collapsed="false">
      <c r="A21" s="117"/>
      <c r="B21" s="118"/>
      <c r="C21" s="119"/>
      <c r="D21" s="120" t="s">
        <v>169</v>
      </c>
      <c r="E21" s="120"/>
      <c r="F21" s="120"/>
      <c r="G21" s="120"/>
      <c r="H21" s="80" t="n">
        <f aca="false">SUM(H4:H20)</f>
        <v>0</v>
      </c>
      <c r="I21" s="18" t="n">
        <f aca="false">SUM(I4:I20)</f>
        <v>520</v>
      </c>
      <c r="J21" s="18" t="n">
        <f aca="false">SUM(J4:J20)</f>
        <v>50</v>
      </c>
      <c r="K21" s="18" t="n">
        <f aca="false">SUM(K4:K20)</f>
        <v>50</v>
      </c>
      <c r="L21" s="18" t="n">
        <f aca="false">SUM(L4:L20)</f>
        <v>470</v>
      </c>
      <c r="M21" s="15"/>
    </row>
  </sheetData>
  <mergeCells count="1">
    <mergeCell ref="D21:G21"/>
  </mergeCells>
  <dataValidations count="1">
    <dataValidation allowBlank="true" errorStyle="stop" operator="between" showDropDown="false" showErrorMessage="false" showInputMessage="false" sqref="F4:F20" type="list">
      <formula1>بيانات!$D$7:$G$7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00"/>
  <sheetViews>
    <sheetView showFormulas="false" showGridLines="true" showRowColHeaders="true" showZeros="true" rightToLeft="true" tabSelected="fals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J6" activeCellId="0" sqref="J6"/>
    </sheetView>
  </sheetViews>
  <sheetFormatPr defaultColWidth="8.6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16"/>
    <col collapsed="false" customWidth="true" hidden="false" outlineLevel="0" max="3" min="3" style="0" width="10"/>
    <col collapsed="false" customWidth="true" hidden="false" outlineLevel="0" max="4" min="4" style="0" width="5"/>
    <col collapsed="false" customWidth="true" hidden="false" outlineLevel="0" max="12" min="5" style="0" width="12"/>
    <col collapsed="false" customWidth="true" hidden="false" outlineLevel="0" max="13" min="13" style="0" width="20"/>
  </cols>
  <sheetData>
    <row r="1" customFormat="false" ht="37.5" hidden="false" customHeight="true" outlineLevel="0" collapsed="false">
      <c r="A1" s="121"/>
      <c r="D1" s="121" t="s">
        <v>170</v>
      </c>
    </row>
    <row r="2" customFormat="false" ht="21.75" hidden="false" customHeight="true" outlineLevel="0" collapsed="false">
      <c r="A2" s="122"/>
      <c r="B2" s="123"/>
      <c r="D2" s="122" t="s">
        <v>171</v>
      </c>
      <c r="E2" s="123"/>
      <c r="F2" s="123"/>
      <c r="I2" s="122" t="s">
        <v>172</v>
      </c>
      <c r="J2" s="123"/>
      <c r="L2" s="122" t="s">
        <v>173</v>
      </c>
      <c r="M2" s="123"/>
    </row>
    <row r="3" customFormat="false" ht="21.75" hidden="false" customHeight="true" outlineLevel="0" collapsed="false">
      <c r="A3" s="122"/>
      <c r="B3" s="123"/>
      <c r="D3" s="122" t="s">
        <v>174</v>
      </c>
      <c r="E3" s="123"/>
      <c r="F3" s="123"/>
      <c r="I3" s="122" t="s">
        <v>175</v>
      </c>
      <c r="J3" s="123"/>
      <c r="L3" s="122" t="s">
        <v>176</v>
      </c>
      <c r="M3" s="123"/>
    </row>
    <row r="5" customFormat="false" ht="15" hidden="false" customHeight="true" outlineLevel="0" collapsed="false">
      <c r="A5" s="124"/>
      <c r="B5" s="124"/>
      <c r="C5" s="124"/>
      <c r="D5" s="124" t="s">
        <v>161</v>
      </c>
      <c r="E5" s="125" t="s">
        <v>177</v>
      </c>
      <c r="F5" s="124" t="s">
        <v>178</v>
      </c>
      <c r="G5" s="125" t="s">
        <v>179</v>
      </c>
      <c r="H5" s="124" t="s">
        <v>163</v>
      </c>
      <c r="I5" s="124" t="s">
        <v>180</v>
      </c>
      <c r="J5" s="124" t="s">
        <v>181</v>
      </c>
      <c r="K5" s="124" t="s">
        <v>182</v>
      </c>
      <c r="L5" s="124" t="s">
        <v>183</v>
      </c>
      <c r="M5" s="124" t="s">
        <v>184</v>
      </c>
      <c r="N5" s="124" t="s">
        <v>43</v>
      </c>
    </row>
    <row r="6" customFormat="false" ht="15" hidden="false" customHeight="true" outlineLevel="0" collapsed="false">
      <c r="A6" s="96"/>
      <c r="B6" s="96"/>
      <c r="C6" s="96"/>
      <c r="D6" s="96" t="n">
        <v>1</v>
      </c>
      <c r="E6" s="126" t="n">
        <v>46095</v>
      </c>
      <c r="F6" s="96" t="s">
        <v>46</v>
      </c>
      <c r="G6" s="24" t="s">
        <v>119</v>
      </c>
      <c r="H6" s="96" t="s">
        <v>115</v>
      </c>
      <c r="I6" s="96" t="n">
        <v>520</v>
      </c>
      <c r="J6" s="127"/>
      <c r="K6" s="128" t="n">
        <f aca="false">IF(I6="","",I6*J6)</f>
        <v>0</v>
      </c>
      <c r="L6" s="96" t="s">
        <v>185</v>
      </c>
      <c r="M6" s="96"/>
      <c r="N6" s="96"/>
    </row>
    <row r="7" customFormat="false" ht="15" hidden="false" customHeight="true" outlineLevel="0" collapsed="false">
      <c r="A7" s="129"/>
      <c r="B7" s="129"/>
      <c r="C7" s="129"/>
      <c r="D7" s="129" t="n">
        <v>2</v>
      </c>
      <c r="E7" s="130"/>
      <c r="F7" s="129"/>
      <c r="G7" s="131"/>
      <c r="H7" s="129" t="s">
        <v>115</v>
      </c>
      <c r="I7" s="129"/>
      <c r="J7" s="132"/>
      <c r="K7" s="133" t="str">
        <f aca="false">IF(I7="","",I7*J7)</f>
        <v/>
      </c>
      <c r="L7" s="129" t="s">
        <v>185</v>
      </c>
      <c r="M7" s="129"/>
      <c r="N7" s="129"/>
    </row>
    <row r="8" customFormat="false" ht="15" hidden="false" customHeight="true" outlineLevel="0" collapsed="false">
      <c r="A8" s="96"/>
      <c r="B8" s="96"/>
      <c r="C8" s="96"/>
      <c r="D8" s="96" t="n">
        <v>3</v>
      </c>
      <c r="E8" s="126"/>
      <c r="F8" s="96"/>
      <c r="G8" s="24"/>
      <c r="H8" s="96" t="s">
        <v>115</v>
      </c>
      <c r="I8" s="96"/>
      <c r="J8" s="127"/>
      <c r="K8" s="128" t="str">
        <f aca="false">IF(I8="","",I8*J8)</f>
        <v/>
      </c>
      <c r="L8" s="96" t="s">
        <v>185</v>
      </c>
      <c r="M8" s="96"/>
      <c r="N8" s="96"/>
    </row>
    <row r="9" customFormat="false" ht="15" hidden="false" customHeight="true" outlineLevel="0" collapsed="false">
      <c r="A9" s="129"/>
      <c r="B9" s="129"/>
      <c r="C9" s="129"/>
      <c r="D9" s="129" t="n">
        <v>4</v>
      </c>
      <c r="E9" s="130"/>
      <c r="F9" s="129"/>
      <c r="G9" s="131"/>
      <c r="H9" s="129" t="s">
        <v>115</v>
      </c>
      <c r="I9" s="129"/>
      <c r="J9" s="132"/>
      <c r="K9" s="133" t="str">
        <f aca="false">IF(I9="","",I9*J9)</f>
        <v/>
      </c>
      <c r="L9" s="129" t="s">
        <v>185</v>
      </c>
      <c r="M9" s="129"/>
      <c r="N9" s="129"/>
    </row>
    <row r="10" customFormat="false" ht="15" hidden="false" customHeight="true" outlineLevel="0" collapsed="false">
      <c r="A10" s="96"/>
      <c r="B10" s="96"/>
      <c r="C10" s="96"/>
      <c r="D10" s="96" t="n">
        <v>5</v>
      </c>
      <c r="E10" s="126"/>
      <c r="F10" s="96"/>
      <c r="G10" s="24"/>
      <c r="H10" s="96" t="s">
        <v>115</v>
      </c>
      <c r="I10" s="96"/>
      <c r="J10" s="127"/>
      <c r="K10" s="128" t="str">
        <f aca="false">IF(I10="","",I10*J10)</f>
        <v/>
      </c>
      <c r="L10" s="96" t="s">
        <v>185</v>
      </c>
      <c r="M10" s="96"/>
      <c r="N10" s="96"/>
    </row>
    <row r="11" customFormat="false" ht="15" hidden="false" customHeight="true" outlineLevel="0" collapsed="false">
      <c r="A11" s="129"/>
      <c r="B11" s="129"/>
      <c r="C11" s="129"/>
      <c r="D11" s="129" t="n">
        <v>6</v>
      </c>
      <c r="E11" s="130"/>
      <c r="F11" s="129"/>
      <c r="G11" s="131"/>
      <c r="H11" s="129" t="s">
        <v>115</v>
      </c>
      <c r="I11" s="129"/>
      <c r="J11" s="132"/>
      <c r="K11" s="133" t="str">
        <f aca="false">IF(I11="","",I11*J11)</f>
        <v/>
      </c>
      <c r="L11" s="129" t="s">
        <v>185</v>
      </c>
      <c r="M11" s="129"/>
      <c r="N11" s="129"/>
    </row>
    <row r="12" customFormat="false" ht="15" hidden="false" customHeight="true" outlineLevel="0" collapsed="false">
      <c r="A12" s="96"/>
      <c r="B12" s="96"/>
      <c r="C12" s="96"/>
      <c r="D12" s="96" t="n">
        <v>7</v>
      </c>
      <c r="E12" s="126"/>
      <c r="F12" s="96"/>
      <c r="G12" s="24"/>
      <c r="H12" s="96" t="s">
        <v>115</v>
      </c>
      <c r="I12" s="96"/>
      <c r="J12" s="127"/>
      <c r="K12" s="128" t="str">
        <f aca="false">IF(I12="","",I12*J12)</f>
        <v/>
      </c>
      <c r="L12" s="96" t="s">
        <v>185</v>
      </c>
      <c r="M12" s="96"/>
      <c r="N12" s="96"/>
    </row>
    <row r="13" customFormat="false" ht="15" hidden="false" customHeight="true" outlineLevel="0" collapsed="false">
      <c r="A13" s="129"/>
      <c r="B13" s="129"/>
      <c r="C13" s="129"/>
      <c r="D13" s="129" t="n">
        <v>8</v>
      </c>
      <c r="E13" s="130"/>
      <c r="F13" s="129"/>
      <c r="G13" s="131"/>
      <c r="H13" s="129" t="s">
        <v>115</v>
      </c>
      <c r="I13" s="129"/>
      <c r="J13" s="132"/>
      <c r="K13" s="133" t="str">
        <f aca="false">IF(I13="","",I13*J13)</f>
        <v/>
      </c>
      <c r="L13" s="129" t="s">
        <v>185</v>
      </c>
      <c r="M13" s="129"/>
      <c r="N13" s="129"/>
    </row>
    <row r="14" customFormat="false" ht="15" hidden="false" customHeight="true" outlineLevel="0" collapsed="false">
      <c r="A14" s="96"/>
      <c r="B14" s="96"/>
      <c r="C14" s="96"/>
      <c r="D14" s="96" t="n">
        <v>9</v>
      </c>
      <c r="E14" s="126"/>
      <c r="F14" s="96"/>
      <c r="G14" s="24"/>
      <c r="H14" s="96" t="s">
        <v>115</v>
      </c>
      <c r="I14" s="96"/>
      <c r="J14" s="127"/>
      <c r="K14" s="128" t="str">
        <f aca="false">IF(I14="","",I14*J14)</f>
        <v/>
      </c>
      <c r="L14" s="96" t="s">
        <v>185</v>
      </c>
      <c r="M14" s="96"/>
      <c r="N14" s="96"/>
    </row>
    <row r="15" customFormat="false" ht="15" hidden="false" customHeight="true" outlineLevel="0" collapsed="false">
      <c r="A15" s="129"/>
      <c r="B15" s="129"/>
      <c r="C15" s="129"/>
      <c r="D15" s="129" t="n">
        <v>10</v>
      </c>
      <c r="E15" s="130"/>
      <c r="F15" s="129"/>
      <c r="G15" s="131"/>
      <c r="H15" s="129" t="s">
        <v>115</v>
      </c>
      <c r="I15" s="129"/>
      <c r="J15" s="132"/>
      <c r="K15" s="133" t="str">
        <f aca="false">IF(I15="","",I15*J15)</f>
        <v/>
      </c>
      <c r="L15" s="129" t="s">
        <v>185</v>
      </c>
      <c r="M15" s="129"/>
      <c r="N15" s="129"/>
    </row>
    <row r="16" customFormat="false" ht="15" hidden="false" customHeight="true" outlineLevel="0" collapsed="false">
      <c r="A16" s="96"/>
      <c r="B16" s="96"/>
      <c r="C16" s="96"/>
      <c r="D16" s="96" t="n">
        <v>11</v>
      </c>
      <c r="E16" s="126"/>
      <c r="F16" s="96"/>
      <c r="G16" s="24"/>
      <c r="H16" s="96" t="s">
        <v>115</v>
      </c>
      <c r="I16" s="96"/>
      <c r="J16" s="127"/>
      <c r="K16" s="128" t="str">
        <f aca="false">IF(I16="","",I16*J16)</f>
        <v/>
      </c>
      <c r="L16" s="96" t="s">
        <v>185</v>
      </c>
      <c r="M16" s="96"/>
      <c r="N16" s="96"/>
    </row>
    <row r="17" customFormat="false" ht="15" hidden="false" customHeight="true" outlineLevel="0" collapsed="false">
      <c r="A17" s="129"/>
      <c r="B17" s="129"/>
      <c r="C17" s="129"/>
      <c r="D17" s="129" t="n">
        <v>12</v>
      </c>
      <c r="E17" s="130"/>
      <c r="F17" s="129"/>
      <c r="G17" s="131"/>
      <c r="H17" s="129" t="s">
        <v>115</v>
      </c>
      <c r="I17" s="129"/>
      <c r="J17" s="132"/>
      <c r="K17" s="133" t="str">
        <f aca="false">IF(I17="","",I17*J17)</f>
        <v/>
      </c>
      <c r="L17" s="129" t="s">
        <v>185</v>
      </c>
      <c r="M17" s="129"/>
      <c r="N17" s="129"/>
    </row>
    <row r="18" customFormat="false" ht="15" hidden="false" customHeight="true" outlineLevel="0" collapsed="false">
      <c r="A18" s="96"/>
      <c r="B18" s="96"/>
      <c r="C18" s="96"/>
      <c r="D18" s="96" t="n">
        <v>13</v>
      </c>
      <c r="E18" s="126"/>
      <c r="F18" s="96"/>
      <c r="G18" s="24"/>
      <c r="H18" s="96" t="s">
        <v>115</v>
      </c>
      <c r="I18" s="96"/>
      <c r="J18" s="127"/>
      <c r="K18" s="128" t="str">
        <f aca="false">IF(I18="","",I18*J18)</f>
        <v/>
      </c>
      <c r="L18" s="96" t="s">
        <v>185</v>
      </c>
      <c r="M18" s="96"/>
      <c r="N18" s="96"/>
    </row>
    <row r="19" customFormat="false" ht="15" hidden="false" customHeight="true" outlineLevel="0" collapsed="false">
      <c r="A19" s="129"/>
      <c r="B19" s="129"/>
      <c r="C19" s="129"/>
      <c r="D19" s="129" t="n">
        <v>14</v>
      </c>
      <c r="E19" s="130"/>
      <c r="F19" s="129"/>
      <c r="G19" s="131"/>
      <c r="H19" s="129" t="s">
        <v>115</v>
      </c>
      <c r="I19" s="129"/>
      <c r="J19" s="132"/>
      <c r="K19" s="133" t="str">
        <f aca="false">IF(I19="","",I19*J19)</f>
        <v/>
      </c>
      <c r="L19" s="129" t="s">
        <v>185</v>
      </c>
      <c r="M19" s="129"/>
      <c r="N19" s="129"/>
    </row>
    <row r="20" customFormat="false" ht="15" hidden="false" customHeight="true" outlineLevel="0" collapsed="false">
      <c r="A20" s="96"/>
      <c r="B20" s="96"/>
      <c r="C20" s="96"/>
      <c r="D20" s="96" t="n">
        <v>15</v>
      </c>
      <c r="E20" s="126"/>
      <c r="F20" s="96"/>
      <c r="G20" s="24"/>
      <c r="H20" s="96" t="s">
        <v>115</v>
      </c>
      <c r="I20" s="96"/>
      <c r="J20" s="127"/>
      <c r="K20" s="128" t="str">
        <f aca="false">IF(I20="","",I20*J20)</f>
        <v/>
      </c>
      <c r="L20" s="96" t="s">
        <v>185</v>
      </c>
      <c r="M20" s="96"/>
      <c r="N20" s="96"/>
    </row>
    <row r="21" customFormat="false" ht="15" hidden="false" customHeight="true" outlineLevel="0" collapsed="false">
      <c r="A21" s="129"/>
      <c r="B21" s="129"/>
      <c r="C21" s="129"/>
      <c r="D21" s="129" t="n">
        <v>16</v>
      </c>
      <c r="E21" s="130"/>
      <c r="F21" s="129"/>
      <c r="G21" s="131"/>
      <c r="H21" s="129" t="s">
        <v>115</v>
      </c>
      <c r="I21" s="129"/>
      <c r="J21" s="132"/>
      <c r="K21" s="133" t="str">
        <f aca="false">IF(I21="","",I21*J21)</f>
        <v/>
      </c>
      <c r="L21" s="129" t="s">
        <v>185</v>
      </c>
      <c r="M21" s="129"/>
      <c r="N21" s="129"/>
    </row>
    <row r="22" customFormat="false" ht="15" hidden="false" customHeight="true" outlineLevel="0" collapsed="false">
      <c r="A22" s="96"/>
      <c r="B22" s="96"/>
      <c r="C22" s="96"/>
      <c r="D22" s="96" t="n">
        <v>17</v>
      </c>
      <c r="E22" s="126"/>
      <c r="F22" s="96"/>
      <c r="G22" s="24"/>
      <c r="H22" s="96" t="s">
        <v>115</v>
      </c>
      <c r="I22" s="96"/>
      <c r="J22" s="127"/>
      <c r="K22" s="128" t="str">
        <f aca="false">IF(I22="","",I22*J22)</f>
        <v/>
      </c>
      <c r="L22" s="96" t="s">
        <v>185</v>
      </c>
      <c r="M22" s="96"/>
      <c r="N22" s="96"/>
    </row>
    <row r="23" customFormat="false" ht="15" hidden="false" customHeight="true" outlineLevel="0" collapsed="false">
      <c r="A23" s="129"/>
      <c r="B23" s="129"/>
      <c r="C23" s="129"/>
      <c r="D23" s="129" t="n">
        <v>18</v>
      </c>
      <c r="E23" s="130"/>
      <c r="F23" s="129"/>
      <c r="G23" s="131"/>
      <c r="H23" s="129" t="s">
        <v>115</v>
      </c>
      <c r="I23" s="129"/>
      <c r="J23" s="132"/>
      <c r="K23" s="133" t="str">
        <f aca="false">IF(I23="","",I23*J23)</f>
        <v/>
      </c>
      <c r="L23" s="129" t="s">
        <v>185</v>
      </c>
      <c r="M23" s="129"/>
      <c r="N23" s="129"/>
    </row>
    <row r="24" customFormat="false" ht="15" hidden="false" customHeight="true" outlineLevel="0" collapsed="false">
      <c r="A24" s="96"/>
      <c r="B24" s="96"/>
      <c r="C24" s="96"/>
      <c r="D24" s="96" t="n">
        <v>19</v>
      </c>
      <c r="E24" s="126"/>
      <c r="F24" s="96"/>
      <c r="G24" s="24"/>
      <c r="H24" s="96" t="s">
        <v>115</v>
      </c>
      <c r="I24" s="96"/>
      <c r="J24" s="127"/>
      <c r="K24" s="128" t="str">
        <f aca="false">IF(I24="","",I24*J24)</f>
        <v/>
      </c>
      <c r="L24" s="96" t="s">
        <v>185</v>
      </c>
      <c r="M24" s="96"/>
      <c r="N24" s="96"/>
    </row>
    <row r="25" customFormat="false" ht="15" hidden="false" customHeight="true" outlineLevel="0" collapsed="false">
      <c r="A25" s="129"/>
      <c r="B25" s="129"/>
      <c r="C25" s="129"/>
      <c r="D25" s="129" t="n">
        <v>20</v>
      </c>
      <c r="E25" s="130"/>
      <c r="F25" s="129"/>
      <c r="G25" s="131"/>
      <c r="H25" s="129" t="s">
        <v>115</v>
      </c>
      <c r="I25" s="129"/>
      <c r="J25" s="132"/>
      <c r="K25" s="133" t="str">
        <f aca="false">IF(I25="","",I25*J25)</f>
        <v/>
      </c>
      <c r="L25" s="129" t="s">
        <v>185</v>
      </c>
      <c r="M25" s="129"/>
      <c r="N25" s="129"/>
    </row>
    <row r="26" customFormat="false" ht="15" hidden="false" customHeight="true" outlineLevel="0" collapsed="false">
      <c r="A26" s="96"/>
      <c r="B26" s="96"/>
      <c r="C26" s="96"/>
      <c r="D26" s="96" t="n">
        <v>21</v>
      </c>
      <c r="E26" s="126"/>
      <c r="F26" s="96"/>
      <c r="G26" s="24"/>
      <c r="H26" s="96" t="s">
        <v>115</v>
      </c>
      <c r="I26" s="96"/>
      <c r="J26" s="127"/>
      <c r="K26" s="128" t="str">
        <f aca="false">IF(I26="","",I26*J26)</f>
        <v/>
      </c>
      <c r="L26" s="96" t="s">
        <v>185</v>
      </c>
      <c r="M26" s="96"/>
      <c r="N26" s="96"/>
    </row>
    <row r="27" customFormat="false" ht="15" hidden="false" customHeight="true" outlineLevel="0" collapsed="false">
      <c r="A27" s="129"/>
      <c r="B27" s="129"/>
      <c r="C27" s="129"/>
      <c r="D27" s="129" t="n">
        <v>22</v>
      </c>
      <c r="E27" s="130"/>
      <c r="F27" s="129"/>
      <c r="G27" s="131"/>
      <c r="H27" s="129" t="s">
        <v>115</v>
      </c>
      <c r="I27" s="129"/>
      <c r="J27" s="132"/>
      <c r="K27" s="133" t="str">
        <f aca="false">IF(I27="","",I27*J27)</f>
        <v/>
      </c>
      <c r="L27" s="129" t="s">
        <v>185</v>
      </c>
      <c r="M27" s="129"/>
      <c r="N27" s="129"/>
    </row>
    <row r="28" customFormat="false" ht="15" hidden="false" customHeight="true" outlineLevel="0" collapsed="false">
      <c r="A28" s="96"/>
      <c r="B28" s="96"/>
      <c r="C28" s="96"/>
      <c r="D28" s="96" t="n">
        <v>23</v>
      </c>
      <c r="E28" s="126"/>
      <c r="F28" s="96"/>
      <c r="G28" s="24"/>
      <c r="H28" s="96" t="s">
        <v>115</v>
      </c>
      <c r="I28" s="96"/>
      <c r="J28" s="127"/>
      <c r="K28" s="128" t="str">
        <f aca="false">IF(I28="","",I28*J28)</f>
        <v/>
      </c>
      <c r="L28" s="96" t="s">
        <v>185</v>
      </c>
      <c r="M28" s="96"/>
      <c r="N28" s="96"/>
    </row>
    <row r="29" customFormat="false" ht="15" hidden="false" customHeight="true" outlineLevel="0" collapsed="false">
      <c r="A29" s="129"/>
      <c r="B29" s="129"/>
      <c r="C29" s="129"/>
      <c r="D29" s="129" t="n">
        <v>24</v>
      </c>
      <c r="E29" s="130"/>
      <c r="F29" s="129"/>
      <c r="G29" s="131"/>
      <c r="H29" s="129" t="s">
        <v>115</v>
      </c>
      <c r="I29" s="129"/>
      <c r="J29" s="132"/>
      <c r="K29" s="133" t="str">
        <f aca="false">IF(I29="","",I29*J29)</f>
        <v/>
      </c>
      <c r="L29" s="129" t="s">
        <v>185</v>
      </c>
      <c r="M29" s="129"/>
      <c r="N29" s="129"/>
    </row>
    <row r="30" customFormat="false" ht="15" hidden="false" customHeight="true" outlineLevel="0" collapsed="false">
      <c r="A30" s="96"/>
      <c r="B30" s="96"/>
      <c r="C30" s="96"/>
      <c r="D30" s="96" t="n">
        <v>25</v>
      </c>
      <c r="E30" s="126"/>
      <c r="F30" s="96"/>
      <c r="G30" s="24"/>
      <c r="H30" s="96" t="s">
        <v>115</v>
      </c>
      <c r="I30" s="96"/>
      <c r="J30" s="127"/>
      <c r="K30" s="128" t="str">
        <f aca="false">IF(I30="","",I30*J30)</f>
        <v/>
      </c>
      <c r="L30" s="96" t="s">
        <v>185</v>
      </c>
      <c r="M30" s="96"/>
      <c r="N30" s="96"/>
    </row>
    <row r="31" customFormat="false" ht="15" hidden="false" customHeight="true" outlineLevel="0" collapsed="false">
      <c r="A31" s="129"/>
      <c r="B31" s="129"/>
      <c r="C31" s="129"/>
      <c r="D31" s="129" t="n">
        <v>26</v>
      </c>
      <c r="E31" s="130"/>
      <c r="F31" s="129"/>
      <c r="G31" s="131"/>
      <c r="H31" s="129" t="s">
        <v>115</v>
      </c>
      <c r="I31" s="129"/>
      <c r="J31" s="132"/>
      <c r="K31" s="133" t="str">
        <f aca="false">IF(I31="","",I31*J31)</f>
        <v/>
      </c>
      <c r="L31" s="129" t="s">
        <v>185</v>
      </c>
      <c r="M31" s="129"/>
      <c r="N31" s="129"/>
    </row>
    <row r="32" customFormat="false" ht="15" hidden="false" customHeight="true" outlineLevel="0" collapsed="false">
      <c r="A32" s="96"/>
      <c r="B32" s="96"/>
      <c r="C32" s="96"/>
      <c r="D32" s="96" t="n">
        <v>27</v>
      </c>
      <c r="E32" s="126"/>
      <c r="F32" s="96"/>
      <c r="G32" s="24"/>
      <c r="H32" s="96" t="s">
        <v>115</v>
      </c>
      <c r="I32" s="96"/>
      <c r="J32" s="127"/>
      <c r="K32" s="128" t="str">
        <f aca="false">IF(I32="","",I32*J32)</f>
        <v/>
      </c>
      <c r="L32" s="96" t="s">
        <v>185</v>
      </c>
      <c r="M32" s="96"/>
      <c r="N32" s="96"/>
    </row>
    <row r="33" customFormat="false" ht="15" hidden="false" customHeight="true" outlineLevel="0" collapsed="false">
      <c r="A33" s="129"/>
      <c r="B33" s="129"/>
      <c r="C33" s="129"/>
      <c r="D33" s="129" t="n">
        <v>28</v>
      </c>
      <c r="E33" s="130"/>
      <c r="F33" s="129"/>
      <c r="G33" s="131"/>
      <c r="H33" s="129" t="s">
        <v>115</v>
      </c>
      <c r="I33" s="129"/>
      <c r="J33" s="132"/>
      <c r="K33" s="133" t="str">
        <f aca="false">IF(I33="","",I33*J33)</f>
        <v/>
      </c>
      <c r="L33" s="129" t="s">
        <v>185</v>
      </c>
      <c r="M33" s="129"/>
      <c r="N33" s="129"/>
    </row>
    <row r="34" customFormat="false" ht="15" hidden="false" customHeight="true" outlineLevel="0" collapsed="false">
      <c r="A34" s="96"/>
      <c r="B34" s="96"/>
      <c r="C34" s="96"/>
      <c r="D34" s="96" t="n">
        <v>29</v>
      </c>
      <c r="E34" s="126"/>
      <c r="F34" s="96"/>
      <c r="G34" s="24"/>
      <c r="H34" s="96" t="s">
        <v>115</v>
      </c>
      <c r="I34" s="96"/>
      <c r="J34" s="127"/>
      <c r="K34" s="128" t="str">
        <f aca="false">IF(I34="","",I34*J34)</f>
        <v/>
      </c>
      <c r="L34" s="96" t="s">
        <v>185</v>
      </c>
      <c r="M34" s="96"/>
      <c r="N34" s="96"/>
    </row>
    <row r="35" customFormat="false" ht="15" hidden="false" customHeight="true" outlineLevel="0" collapsed="false">
      <c r="A35" s="129"/>
      <c r="B35" s="129"/>
      <c r="C35" s="129"/>
      <c r="D35" s="129" t="n">
        <v>30</v>
      </c>
      <c r="E35" s="130"/>
      <c r="F35" s="129"/>
      <c r="G35" s="131"/>
      <c r="H35" s="129" t="s">
        <v>115</v>
      </c>
      <c r="I35" s="129"/>
      <c r="J35" s="132"/>
      <c r="K35" s="133" t="str">
        <f aca="false">IF(I35="","",I35*J35)</f>
        <v/>
      </c>
      <c r="L35" s="129" t="s">
        <v>185</v>
      </c>
      <c r="M35" s="129"/>
      <c r="N35" s="129"/>
    </row>
    <row r="36" customFormat="false" ht="15" hidden="false" customHeight="true" outlineLevel="0" collapsed="false">
      <c r="A36" s="96"/>
      <c r="B36" s="96"/>
      <c r="C36" s="96"/>
      <c r="D36" s="96" t="n">
        <v>31</v>
      </c>
      <c r="E36" s="126"/>
      <c r="F36" s="96"/>
      <c r="G36" s="24"/>
      <c r="H36" s="96" t="s">
        <v>115</v>
      </c>
      <c r="I36" s="96"/>
      <c r="J36" s="127"/>
      <c r="K36" s="128" t="str">
        <f aca="false">IF(I36="","",I36*J36)</f>
        <v/>
      </c>
      <c r="L36" s="96" t="s">
        <v>185</v>
      </c>
      <c r="M36" s="96"/>
      <c r="N36" s="96"/>
    </row>
    <row r="37" customFormat="false" ht="15" hidden="false" customHeight="true" outlineLevel="0" collapsed="false">
      <c r="A37" s="129"/>
      <c r="B37" s="129"/>
      <c r="C37" s="129"/>
      <c r="D37" s="129" t="n">
        <v>32</v>
      </c>
      <c r="E37" s="130"/>
      <c r="F37" s="129"/>
      <c r="G37" s="131"/>
      <c r="H37" s="129" t="s">
        <v>115</v>
      </c>
      <c r="I37" s="129"/>
      <c r="J37" s="132"/>
      <c r="K37" s="133" t="str">
        <f aca="false">IF(I37="","",I37*J37)</f>
        <v/>
      </c>
      <c r="L37" s="129" t="s">
        <v>185</v>
      </c>
      <c r="M37" s="129"/>
      <c r="N37" s="129"/>
    </row>
    <row r="38" customFormat="false" ht="15" hidden="false" customHeight="true" outlineLevel="0" collapsed="false">
      <c r="A38" s="96"/>
      <c r="B38" s="96"/>
      <c r="C38" s="96"/>
      <c r="D38" s="96" t="n">
        <v>33</v>
      </c>
      <c r="E38" s="126"/>
      <c r="F38" s="96"/>
      <c r="G38" s="24"/>
      <c r="H38" s="96" t="s">
        <v>115</v>
      </c>
      <c r="I38" s="96"/>
      <c r="J38" s="127"/>
      <c r="K38" s="128" t="str">
        <f aca="false">IF(I38="","",I38*J38)</f>
        <v/>
      </c>
      <c r="L38" s="96" t="s">
        <v>185</v>
      </c>
      <c r="M38" s="96"/>
      <c r="N38" s="96"/>
    </row>
    <row r="39" customFormat="false" ht="15" hidden="false" customHeight="true" outlineLevel="0" collapsed="false">
      <c r="A39" s="129"/>
      <c r="B39" s="129"/>
      <c r="C39" s="129"/>
      <c r="D39" s="129" t="n">
        <v>34</v>
      </c>
      <c r="E39" s="130"/>
      <c r="F39" s="129"/>
      <c r="G39" s="131"/>
      <c r="H39" s="129" t="s">
        <v>115</v>
      </c>
      <c r="I39" s="129"/>
      <c r="J39" s="132"/>
      <c r="K39" s="133" t="str">
        <f aca="false">IF(I39="","",I39*J39)</f>
        <v/>
      </c>
      <c r="L39" s="129" t="s">
        <v>185</v>
      </c>
      <c r="M39" s="129"/>
      <c r="N39" s="129"/>
    </row>
    <row r="40" customFormat="false" ht="15" hidden="false" customHeight="true" outlineLevel="0" collapsed="false">
      <c r="A40" s="96"/>
      <c r="B40" s="96"/>
      <c r="C40" s="96"/>
      <c r="D40" s="96" t="n">
        <v>35</v>
      </c>
      <c r="E40" s="126"/>
      <c r="F40" s="96"/>
      <c r="G40" s="24"/>
      <c r="H40" s="96" t="s">
        <v>115</v>
      </c>
      <c r="I40" s="96"/>
      <c r="J40" s="127"/>
      <c r="K40" s="128" t="str">
        <f aca="false">IF(I40="","",I40*J40)</f>
        <v/>
      </c>
      <c r="L40" s="96" t="s">
        <v>185</v>
      </c>
      <c r="M40" s="96"/>
      <c r="N40" s="96"/>
    </row>
    <row r="41" customFormat="false" ht="15" hidden="false" customHeight="true" outlineLevel="0" collapsed="false">
      <c r="A41" s="129"/>
      <c r="B41" s="129"/>
      <c r="C41" s="129"/>
      <c r="D41" s="129" t="n">
        <v>36</v>
      </c>
      <c r="E41" s="130"/>
      <c r="F41" s="129"/>
      <c r="G41" s="131"/>
      <c r="H41" s="129" t="s">
        <v>115</v>
      </c>
      <c r="I41" s="129"/>
      <c r="J41" s="132"/>
      <c r="K41" s="133" t="str">
        <f aca="false">IF(I41="","",I41*J41)</f>
        <v/>
      </c>
      <c r="L41" s="129" t="s">
        <v>185</v>
      </c>
      <c r="M41" s="129"/>
      <c r="N41" s="129"/>
    </row>
    <row r="42" customFormat="false" ht="15" hidden="false" customHeight="true" outlineLevel="0" collapsed="false">
      <c r="A42" s="96"/>
      <c r="B42" s="96"/>
      <c r="C42" s="96"/>
      <c r="D42" s="96" t="n">
        <v>37</v>
      </c>
      <c r="E42" s="126"/>
      <c r="F42" s="96"/>
      <c r="G42" s="24"/>
      <c r="H42" s="96" t="s">
        <v>115</v>
      </c>
      <c r="I42" s="96"/>
      <c r="J42" s="127"/>
      <c r="K42" s="128" t="str">
        <f aca="false">IF(I42="","",I42*J42)</f>
        <v/>
      </c>
      <c r="L42" s="96" t="s">
        <v>185</v>
      </c>
      <c r="M42" s="96"/>
      <c r="N42" s="96"/>
    </row>
    <row r="43" customFormat="false" ht="15" hidden="false" customHeight="true" outlineLevel="0" collapsed="false">
      <c r="A43" s="129"/>
      <c r="B43" s="129"/>
      <c r="C43" s="129"/>
      <c r="D43" s="129" t="n">
        <v>38</v>
      </c>
      <c r="E43" s="130"/>
      <c r="F43" s="129"/>
      <c r="G43" s="131"/>
      <c r="H43" s="129" t="s">
        <v>115</v>
      </c>
      <c r="I43" s="129"/>
      <c r="J43" s="132"/>
      <c r="K43" s="133" t="str">
        <f aca="false">IF(I43="","",I43*J43)</f>
        <v/>
      </c>
      <c r="L43" s="129" t="s">
        <v>185</v>
      </c>
      <c r="M43" s="129"/>
      <c r="N43" s="129"/>
    </row>
    <row r="44" customFormat="false" ht="15" hidden="false" customHeight="true" outlineLevel="0" collapsed="false">
      <c r="A44" s="96"/>
      <c r="B44" s="96"/>
      <c r="C44" s="96"/>
      <c r="D44" s="96" t="n">
        <v>39</v>
      </c>
      <c r="E44" s="126"/>
      <c r="F44" s="96"/>
      <c r="G44" s="24"/>
      <c r="H44" s="96" t="s">
        <v>115</v>
      </c>
      <c r="I44" s="96"/>
      <c r="J44" s="127"/>
      <c r="K44" s="128" t="str">
        <f aca="false">IF(I44="","",I44*J44)</f>
        <v/>
      </c>
      <c r="L44" s="96" t="s">
        <v>185</v>
      </c>
      <c r="M44" s="96"/>
      <c r="N44" s="96"/>
    </row>
    <row r="45" customFormat="false" ht="15" hidden="false" customHeight="true" outlineLevel="0" collapsed="false">
      <c r="A45" s="129"/>
      <c r="B45" s="129"/>
      <c r="C45" s="129"/>
      <c r="D45" s="129" t="n">
        <v>40</v>
      </c>
      <c r="E45" s="130"/>
      <c r="F45" s="129"/>
      <c r="G45" s="131"/>
      <c r="H45" s="129" t="s">
        <v>115</v>
      </c>
      <c r="I45" s="129"/>
      <c r="J45" s="132"/>
      <c r="K45" s="133" t="str">
        <f aca="false">IF(I45="","",I45*J45)</f>
        <v/>
      </c>
      <c r="L45" s="129" t="s">
        <v>185</v>
      </c>
      <c r="M45" s="129"/>
      <c r="N45" s="129"/>
    </row>
    <row r="46" customFormat="false" ht="15" hidden="false" customHeight="true" outlineLevel="0" collapsed="false">
      <c r="A46" s="96"/>
      <c r="B46" s="96"/>
      <c r="C46" s="96"/>
      <c r="D46" s="96" t="n">
        <v>41</v>
      </c>
      <c r="E46" s="126"/>
      <c r="F46" s="96"/>
      <c r="G46" s="24"/>
      <c r="H46" s="96" t="s">
        <v>115</v>
      </c>
      <c r="I46" s="96"/>
      <c r="J46" s="127"/>
      <c r="K46" s="128" t="str">
        <f aca="false">IF(I46="","",I46*J46)</f>
        <v/>
      </c>
      <c r="L46" s="96" t="s">
        <v>185</v>
      </c>
      <c r="M46" s="96"/>
      <c r="N46" s="96"/>
    </row>
    <row r="47" customFormat="false" ht="15" hidden="false" customHeight="true" outlineLevel="0" collapsed="false">
      <c r="A47" s="129"/>
      <c r="B47" s="129"/>
      <c r="C47" s="129"/>
      <c r="D47" s="129" t="n">
        <v>42</v>
      </c>
      <c r="E47" s="130"/>
      <c r="F47" s="129"/>
      <c r="G47" s="131"/>
      <c r="H47" s="129" t="s">
        <v>115</v>
      </c>
      <c r="I47" s="129"/>
      <c r="J47" s="132"/>
      <c r="K47" s="133" t="str">
        <f aca="false">IF(I47="","",I47*J47)</f>
        <v/>
      </c>
      <c r="L47" s="129" t="s">
        <v>185</v>
      </c>
      <c r="M47" s="129"/>
      <c r="N47" s="129"/>
    </row>
    <row r="48" customFormat="false" ht="15" hidden="false" customHeight="true" outlineLevel="0" collapsed="false">
      <c r="A48" s="96"/>
      <c r="B48" s="96"/>
      <c r="C48" s="96"/>
      <c r="D48" s="96" t="n">
        <v>43</v>
      </c>
      <c r="E48" s="126"/>
      <c r="F48" s="96"/>
      <c r="G48" s="24"/>
      <c r="H48" s="96" t="s">
        <v>115</v>
      </c>
      <c r="I48" s="96"/>
      <c r="J48" s="127"/>
      <c r="K48" s="128" t="str">
        <f aca="false">IF(I48="","",I48*J48)</f>
        <v/>
      </c>
      <c r="L48" s="96" t="s">
        <v>185</v>
      </c>
      <c r="M48" s="96"/>
      <c r="N48" s="96"/>
    </row>
    <row r="49" customFormat="false" ht="15" hidden="false" customHeight="true" outlineLevel="0" collapsed="false">
      <c r="A49" s="129"/>
      <c r="B49" s="129"/>
      <c r="C49" s="129"/>
      <c r="D49" s="129" t="n">
        <v>44</v>
      </c>
      <c r="E49" s="130"/>
      <c r="F49" s="129"/>
      <c r="G49" s="131"/>
      <c r="H49" s="129" t="s">
        <v>115</v>
      </c>
      <c r="I49" s="129"/>
      <c r="J49" s="132"/>
      <c r="K49" s="133" t="str">
        <f aca="false">IF(I49="","",I49*J49)</f>
        <v/>
      </c>
      <c r="L49" s="129" t="s">
        <v>185</v>
      </c>
      <c r="M49" s="129"/>
      <c r="N49" s="129"/>
    </row>
    <row r="50" customFormat="false" ht="15" hidden="false" customHeight="true" outlineLevel="0" collapsed="false">
      <c r="A50" s="96"/>
      <c r="B50" s="96"/>
      <c r="C50" s="96"/>
      <c r="D50" s="96" t="n">
        <v>45</v>
      </c>
      <c r="E50" s="126"/>
      <c r="F50" s="96"/>
      <c r="G50" s="24"/>
      <c r="H50" s="96" t="s">
        <v>115</v>
      </c>
      <c r="I50" s="96"/>
      <c r="J50" s="127"/>
      <c r="K50" s="128" t="str">
        <f aca="false">IF(I50="","",I50*J50)</f>
        <v/>
      </c>
      <c r="L50" s="96" t="s">
        <v>185</v>
      </c>
      <c r="M50" s="96"/>
      <c r="N50" s="96"/>
    </row>
    <row r="51" customFormat="false" ht="15" hidden="false" customHeight="true" outlineLevel="0" collapsed="false">
      <c r="A51" s="129"/>
      <c r="B51" s="129"/>
      <c r="C51" s="129"/>
      <c r="D51" s="129" t="n">
        <v>46</v>
      </c>
      <c r="E51" s="130"/>
      <c r="F51" s="129"/>
      <c r="G51" s="131"/>
      <c r="H51" s="129" t="s">
        <v>115</v>
      </c>
      <c r="I51" s="129"/>
      <c r="J51" s="132"/>
      <c r="K51" s="133" t="str">
        <f aca="false">IF(I51="","",I51*J51)</f>
        <v/>
      </c>
      <c r="L51" s="129" t="s">
        <v>185</v>
      </c>
      <c r="M51" s="129"/>
      <c r="N51" s="129"/>
    </row>
    <row r="52" customFormat="false" ht="15" hidden="false" customHeight="true" outlineLevel="0" collapsed="false">
      <c r="A52" s="96"/>
      <c r="B52" s="96"/>
      <c r="C52" s="96"/>
      <c r="D52" s="96" t="n">
        <v>47</v>
      </c>
      <c r="E52" s="126"/>
      <c r="F52" s="96"/>
      <c r="G52" s="24"/>
      <c r="H52" s="96" t="s">
        <v>115</v>
      </c>
      <c r="I52" s="96"/>
      <c r="J52" s="127"/>
      <c r="K52" s="128" t="str">
        <f aca="false">IF(I52="","",I52*J52)</f>
        <v/>
      </c>
      <c r="L52" s="96" t="s">
        <v>185</v>
      </c>
      <c r="M52" s="96"/>
      <c r="N52" s="96"/>
    </row>
    <row r="53" customFormat="false" ht="15" hidden="false" customHeight="true" outlineLevel="0" collapsed="false">
      <c r="A53" s="129"/>
      <c r="B53" s="129"/>
      <c r="C53" s="129"/>
      <c r="D53" s="129" t="n">
        <v>48</v>
      </c>
      <c r="E53" s="130"/>
      <c r="F53" s="129"/>
      <c r="G53" s="131"/>
      <c r="H53" s="129" t="s">
        <v>115</v>
      </c>
      <c r="I53" s="129"/>
      <c r="J53" s="132"/>
      <c r="K53" s="133" t="str">
        <f aca="false">IF(I53="","",I53*J53)</f>
        <v/>
      </c>
      <c r="L53" s="129" t="s">
        <v>185</v>
      </c>
      <c r="M53" s="129"/>
      <c r="N53" s="129"/>
    </row>
    <row r="54" customFormat="false" ht="15" hidden="false" customHeight="true" outlineLevel="0" collapsed="false">
      <c r="A54" s="96"/>
      <c r="B54" s="96"/>
      <c r="C54" s="96"/>
      <c r="D54" s="96" t="n">
        <v>49</v>
      </c>
      <c r="E54" s="126"/>
      <c r="F54" s="96"/>
      <c r="G54" s="24"/>
      <c r="H54" s="96" t="s">
        <v>115</v>
      </c>
      <c r="I54" s="96"/>
      <c r="J54" s="127"/>
      <c r="K54" s="128" t="str">
        <f aca="false">IF(I54="","",I54*J54)</f>
        <v/>
      </c>
      <c r="L54" s="96" t="s">
        <v>185</v>
      </c>
      <c r="M54" s="96"/>
      <c r="N54" s="96"/>
    </row>
    <row r="55" customFormat="false" ht="15" hidden="false" customHeight="true" outlineLevel="0" collapsed="false">
      <c r="A55" s="129"/>
      <c r="B55" s="129"/>
      <c r="C55" s="129"/>
      <c r="D55" s="129" t="n">
        <v>50</v>
      </c>
      <c r="E55" s="130"/>
      <c r="F55" s="129"/>
      <c r="G55" s="131"/>
      <c r="H55" s="129" t="s">
        <v>115</v>
      </c>
      <c r="I55" s="129"/>
      <c r="J55" s="132"/>
      <c r="K55" s="133" t="str">
        <f aca="false">IF(I55="","",I55*J55)</f>
        <v/>
      </c>
      <c r="L55" s="129" t="s">
        <v>185</v>
      </c>
      <c r="M55" s="129"/>
      <c r="N55" s="129"/>
    </row>
    <row r="56" customFormat="false" ht="15" hidden="false" customHeight="true" outlineLevel="0" collapsed="false">
      <c r="A56" s="96"/>
      <c r="B56" s="96"/>
      <c r="C56" s="96"/>
      <c r="D56" s="96" t="n">
        <v>51</v>
      </c>
      <c r="E56" s="126"/>
      <c r="F56" s="96"/>
      <c r="G56" s="24"/>
      <c r="H56" s="96" t="s">
        <v>115</v>
      </c>
      <c r="I56" s="96"/>
      <c r="J56" s="127"/>
      <c r="K56" s="128" t="str">
        <f aca="false">IF(I56="","",I56*J56)</f>
        <v/>
      </c>
      <c r="L56" s="96" t="s">
        <v>185</v>
      </c>
      <c r="M56" s="96"/>
      <c r="N56" s="96"/>
    </row>
    <row r="57" customFormat="false" ht="15" hidden="false" customHeight="true" outlineLevel="0" collapsed="false">
      <c r="A57" s="129"/>
      <c r="B57" s="129"/>
      <c r="C57" s="129"/>
      <c r="D57" s="129" t="n">
        <v>52</v>
      </c>
      <c r="E57" s="130"/>
      <c r="F57" s="129"/>
      <c r="G57" s="131"/>
      <c r="H57" s="129" t="s">
        <v>115</v>
      </c>
      <c r="I57" s="129"/>
      <c r="J57" s="132"/>
      <c r="K57" s="133" t="str">
        <f aca="false">IF(I57="","",I57*J57)</f>
        <v/>
      </c>
      <c r="L57" s="129" t="s">
        <v>185</v>
      </c>
      <c r="M57" s="129"/>
      <c r="N57" s="129"/>
    </row>
    <row r="58" customFormat="false" ht="15" hidden="false" customHeight="true" outlineLevel="0" collapsed="false">
      <c r="A58" s="96"/>
      <c r="B58" s="96"/>
      <c r="C58" s="96"/>
      <c r="D58" s="96" t="n">
        <v>53</v>
      </c>
      <c r="E58" s="126"/>
      <c r="F58" s="96"/>
      <c r="G58" s="24"/>
      <c r="H58" s="96" t="s">
        <v>115</v>
      </c>
      <c r="I58" s="96"/>
      <c r="J58" s="127"/>
      <c r="K58" s="128" t="str">
        <f aca="false">IF(I58="","",I58*J58)</f>
        <v/>
      </c>
      <c r="L58" s="96" t="s">
        <v>185</v>
      </c>
      <c r="M58" s="96"/>
      <c r="N58" s="96"/>
    </row>
    <row r="59" customFormat="false" ht="15" hidden="false" customHeight="true" outlineLevel="0" collapsed="false">
      <c r="A59" s="129"/>
      <c r="B59" s="129"/>
      <c r="C59" s="129"/>
      <c r="D59" s="129" t="n">
        <v>54</v>
      </c>
      <c r="E59" s="130"/>
      <c r="F59" s="129"/>
      <c r="G59" s="131"/>
      <c r="H59" s="129" t="s">
        <v>115</v>
      </c>
      <c r="I59" s="129"/>
      <c r="J59" s="132"/>
      <c r="K59" s="133" t="str">
        <f aca="false">IF(I59="","",I59*J59)</f>
        <v/>
      </c>
      <c r="L59" s="129" t="s">
        <v>185</v>
      </c>
      <c r="M59" s="129"/>
      <c r="N59" s="129"/>
    </row>
    <row r="60" customFormat="false" ht="15" hidden="false" customHeight="true" outlineLevel="0" collapsed="false">
      <c r="A60" s="96"/>
      <c r="B60" s="96"/>
      <c r="C60" s="96"/>
      <c r="D60" s="96" t="n">
        <v>55</v>
      </c>
      <c r="E60" s="126"/>
      <c r="F60" s="96"/>
      <c r="G60" s="24"/>
      <c r="H60" s="96" t="s">
        <v>115</v>
      </c>
      <c r="I60" s="96"/>
      <c r="J60" s="127"/>
      <c r="K60" s="128" t="str">
        <f aca="false">IF(I60="","",I60*J60)</f>
        <v/>
      </c>
      <c r="L60" s="96" t="s">
        <v>185</v>
      </c>
      <c r="M60" s="96"/>
      <c r="N60" s="96"/>
    </row>
    <row r="61" customFormat="false" ht="15" hidden="false" customHeight="true" outlineLevel="0" collapsed="false">
      <c r="A61" s="129"/>
      <c r="B61" s="129"/>
      <c r="C61" s="129"/>
      <c r="D61" s="129" t="n">
        <v>56</v>
      </c>
      <c r="E61" s="130"/>
      <c r="F61" s="129"/>
      <c r="G61" s="131"/>
      <c r="H61" s="129" t="s">
        <v>115</v>
      </c>
      <c r="I61" s="129"/>
      <c r="J61" s="132"/>
      <c r="K61" s="133" t="str">
        <f aca="false">IF(I61="","",I61*J61)</f>
        <v/>
      </c>
      <c r="L61" s="129" t="s">
        <v>185</v>
      </c>
      <c r="M61" s="129"/>
      <c r="N61" s="129"/>
    </row>
    <row r="62" customFormat="false" ht="15" hidden="false" customHeight="true" outlineLevel="0" collapsed="false">
      <c r="A62" s="96"/>
      <c r="B62" s="96"/>
      <c r="C62" s="96"/>
      <c r="D62" s="96" t="n">
        <v>57</v>
      </c>
      <c r="E62" s="126"/>
      <c r="F62" s="96"/>
      <c r="G62" s="24"/>
      <c r="H62" s="96" t="s">
        <v>115</v>
      </c>
      <c r="I62" s="96"/>
      <c r="J62" s="127"/>
      <c r="K62" s="128" t="str">
        <f aca="false">IF(I62="","",I62*J62)</f>
        <v/>
      </c>
      <c r="L62" s="96" t="s">
        <v>185</v>
      </c>
      <c r="M62" s="96"/>
      <c r="N62" s="96"/>
    </row>
    <row r="63" customFormat="false" ht="15" hidden="false" customHeight="true" outlineLevel="0" collapsed="false">
      <c r="A63" s="129"/>
      <c r="B63" s="129"/>
      <c r="C63" s="129"/>
      <c r="D63" s="129" t="n">
        <v>58</v>
      </c>
      <c r="E63" s="130"/>
      <c r="F63" s="129"/>
      <c r="G63" s="131"/>
      <c r="H63" s="129" t="s">
        <v>115</v>
      </c>
      <c r="I63" s="129"/>
      <c r="J63" s="132"/>
      <c r="K63" s="133" t="str">
        <f aca="false">IF(I63="","",I63*J63)</f>
        <v/>
      </c>
      <c r="L63" s="129" t="s">
        <v>185</v>
      </c>
      <c r="M63" s="129"/>
      <c r="N63" s="129"/>
    </row>
    <row r="64" customFormat="false" ht="15" hidden="false" customHeight="true" outlineLevel="0" collapsed="false">
      <c r="A64" s="96"/>
      <c r="B64" s="96"/>
      <c r="C64" s="96"/>
      <c r="D64" s="96" t="n">
        <v>59</v>
      </c>
      <c r="E64" s="126"/>
      <c r="F64" s="96"/>
      <c r="G64" s="24"/>
      <c r="H64" s="96" t="s">
        <v>115</v>
      </c>
      <c r="I64" s="96"/>
      <c r="J64" s="127"/>
      <c r="K64" s="128" t="str">
        <f aca="false">IF(I64="","",I64*J64)</f>
        <v/>
      </c>
      <c r="L64" s="96" t="s">
        <v>185</v>
      </c>
      <c r="M64" s="96"/>
      <c r="N64" s="96"/>
    </row>
    <row r="65" customFormat="false" ht="15" hidden="false" customHeight="true" outlineLevel="0" collapsed="false">
      <c r="A65" s="129"/>
      <c r="B65" s="129"/>
      <c r="C65" s="129"/>
      <c r="D65" s="129" t="n">
        <v>60</v>
      </c>
      <c r="E65" s="130"/>
      <c r="F65" s="129"/>
      <c r="G65" s="131"/>
      <c r="H65" s="129" t="s">
        <v>115</v>
      </c>
      <c r="I65" s="129"/>
      <c r="J65" s="132"/>
      <c r="K65" s="133" t="str">
        <f aca="false">IF(I65="","",I65*J65)</f>
        <v/>
      </c>
      <c r="L65" s="129" t="s">
        <v>185</v>
      </c>
      <c r="M65" s="129"/>
      <c r="N65" s="129"/>
    </row>
    <row r="66" customFormat="false" ht="15" hidden="false" customHeight="true" outlineLevel="0" collapsed="false">
      <c r="A66" s="96"/>
      <c r="B66" s="96"/>
      <c r="C66" s="96"/>
      <c r="D66" s="96" t="n">
        <v>61</v>
      </c>
      <c r="E66" s="126"/>
      <c r="F66" s="96"/>
      <c r="G66" s="24"/>
      <c r="H66" s="96" t="s">
        <v>115</v>
      </c>
      <c r="I66" s="96"/>
      <c r="J66" s="127"/>
      <c r="K66" s="128" t="str">
        <f aca="false">IF(I66="","",I66*J66)</f>
        <v/>
      </c>
      <c r="L66" s="96" t="s">
        <v>185</v>
      </c>
      <c r="M66" s="96"/>
      <c r="N66" s="96"/>
    </row>
    <row r="67" customFormat="false" ht="15" hidden="false" customHeight="true" outlineLevel="0" collapsed="false">
      <c r="A67" s="129"/>
      <c r="B67" s="129"/>
      <c r="C67" s="129"/>
      <c r="D67" s="129" t="n">
        <v>62</v>
      </c>
      <c r="E67" s="130"/>
      <c r="F67" s="129"/>
      <c r="G67" s="131"/>
      <c r="H67" s="129" t="s">
        <v>115</v>
      </c>
      <c r="I67" s="129"/>
      <c r="J67" s="132"/>
      <c r="K67" s="133" t="str">
        <f aca="false">IF(I67="","",I67*J67)</f>
        <v/>
      </c>
      <c r="L67" s="129" t="s">
        <v>185</v>
      </c>
      <c r="M67" s="129"/>
      <c r="N67" s="129"/>
    </row>
    <row r="68" customFormat="false" ht="15" hidden="false" customHeight="true" outlineLevel="0" collapsed="false">
      <c r="A68" s="96"/>
      <c r="B68" s="96"/>
      <c r="C68" s="96"/>
      <c r="D68" s="96" t="n">
        <v>63</v>
      </c>
      <c r="E68" s="126"/>
      <c r="F68" s="96"/>
      <c r="G68" s="24"/>
      <c r="H68" s="96" t="s">
        <v>115</v>
      </c>
      <c r="I68" s="96"/>
      <c r="J68" s="127"/>
      <c r="K68" s="128" t="str">
        <f aca="false">IF(I68="","",I68*J68)</f>
        <v/>
      </c>
      <c r="L68" s="96" t="s">
        <v>185</v>
      </c>
      <c r="M68" s="96"/>
      <c r="N68" s="96"/>
    </row>
    <row r="69" customFormat="false" ht="15" hidden="false" customHeight="true" outlineLevel="0" collapsed="false">
      <c r="A69" s="129"/>
      <c r="B69" s="129"/>
      <c r="C69" s="129"/>
      <c r="D69" s="129" t="n">
        <v>64</v>
      </c>
      <c r="E69" s="130"/>
      <c r="F69" s="129"/>
      <c r="G69" s="131"/>
      <c r="H69" s="129" t="s">
        <v>115</v>
      </c>
      <c r="I69" s="129"/>
      <c r="J69" s="132"/>
      <c r="K69" s="133" t="str">
        <f aca="false">IF(I69="","",I69*J69)</f>
        <v/>
      </c>
      <c r="L69" s="129" t="s">
        <v>185</v>
      </c>
      <c r="M69" s="129"/>
      <c r="N69" s="129"/>
    </row>
    <row r="70" customFormat="false" ht="15" hidden="false" customHeight="true" outlineLevel="0" collapsed="false">
      <c r="A70" s="96"/>
      <c r="B70" s="96"/>
      <c r="C70" s="96"/>
      <c r="D70" s="96" t="n">
        <v>65</v>
      </c>
      <c r="E70" s="126"/>
      <c r="F70" s="96"/>
      <c r="G70" s="24"/>
      <c r="H70" s="96" t="s">
        <v>115</v>
      </c>
      <c r="I70" s="96"/>
      <c r="J70" s="127"/>
      <c r="K70" s="128" t="str">
        <f aca="false">IF(I70="","",I70*J70)</f>
        <v/>
      </c>
      <c r="L70" s="96" t="s">
        <v>185</v>
      </c>
      <c r="M70" s="96"/>
      <c r="N70" s="96"/>
    </row>
    <row r="71" customFormat="false" ht="15" hidden="false" customHeight="true" outlineLevel="0" collapsed="false">
      <c r="A71" s="129"/>
      <c r="B71" s="129"/>
      <c r="C71" s="129"/>
      <c r="D71" s="129" t="n">
        <v>66</v>
      </c>
      <c r="E71" s="130"/>
      <c r="F71" s="129"/>
      <c r="G71" s="131"/>
      <c r="H71" s="129" t="s">
        <v>115</v>
      </c>
      <c r="I71" s="129"/>
      <c r="J71" s="132"/>
      <c r="K71" s="133" t="str">
        <f aca="false">IF(I71="","",I71*J71)</f>
        <v/>
      </c>
      <c r="L71" s="129" t="s">
        <v>185</v>
      </c>
      <c r="M71" s="129"/>
      <c r="N71" s="129"/>
    </row>
    <row r="72" customFormat="false" ht="15" hidden="false" customHeight="true" outlineLevel="0" collapsed="false">
      <c r="A72" s="96"/>
      <c r="B72" s="96"/>
      <c r="C72" s="96"/>
      <c r="D72" s="96" t="n">
        <v>67</v>
      </c>
      <c r="E72" s="126"/>
      <c r="F72" s="96"/>
      <c r="G72" s="24"/>
      <c r="H72" s="96" t="s">
        <v>115</v>
      </c>
      <c r="I72" s="96"/>
      <c r="J72" s="127"/>
      <c r="K72" s="128" t="str">
        <f aca="false">IF(I72="","",I72*J72)</f>
        <v/>
      </c>
      <c r="L72" s="96" t="s">
        <v>185</v>
      </c>
      <c r="M72" s="96"/>
      <c r="N72" s="96"/>
    </row>
    <row r="73" customFormat="false" ht="15" hidden="false" customHeight="true" outlineLevel="0" collapsed="false">
      <c r="A73" s="129"/>
      <c r="B73" s="129"/>
      <c r="C73" s="129"/>
      <c r="D73" s="129" t="n">
        <v>68</v>
      </c>
      <c r="E73" s="130"/>
      <c r="F73" s="129"/>
      <c r="G73" s="131"/>
      <c r="H73" s="129" t="s">
        <v>115</v>
      </c>
      <c r="I73" s="129"/>
      <c r="J73" s="132"/>
      <c r="K73" s="133" t="str">
        <f aca="false">IF(I73="","",I73*J73)</f>
        <v/>
      </c>
      <c r="L73" s="129" t="s">
        <v>185</v>
      </c>
      <c r="M73" s="129"/>
      <c r="N73" s="129"/>
    </row>
    <row r="74" customFormat="false" ht="15" hidden="false" customHeight="true" outlineLevel="0" collapsed="false">
      <c r="A74" s="96"/>
      <c r="B74" s="96"/>
      <c r="C74" s="96"/>
      <c r="D74" s="96" t="n">
        <v>69</v>
      </c>
      <c r="E74" s="126"/>
      <c r="F74" s="96"/>
      <c r="G74" s="24"/>
      <c r="H74" s="96" t="s">
        <v>115</v>
      </c>
      <c r="I74" s="96"/>
      <c r="J74" s="127"/>
      <c r="K74" s="128" t="str">
        <f aca="false">IF(I74="","",I74*J74)</f>
        <v/>
      </c>
      <c r="L74" s="96" t="s">
        <v>185</v>
      </c>
      <c r="M74" s="96"/>
      <c r="N74" s="96"/>
    </row>
    <row r="75" customFormat="false" ht="15" hidden="false" customHeight="true" outlineLevel="0" collapsed="false">
      <c r="A75" s="129"/>
      <c r="B75" s="129"/>
      <c r="C75" s="129"/>
      <c r="D75" s="129" t="n">
        <v>70</v>
      </c>
      <c r="E75" s="130"/>
      <c r="F75" s="129"/>
      <c r="G75" s="131"/>
      <c r="H75" s="129" t="s">
        <v>115</v>
      </c>
      <c r="I75" s="129"/>
      <c r="J75" s="132"/>
      <c r="K75" s="133" t="str">
        <f aca="false">IF(I75="","",I75*J75)</f>
        <v/>
      </c>
      <c r="L75" s="129" t="s">
        <v>185</v>
      </c>
      <c r="M75" s="129"/>
      <c r="N75" s="129"/>
    </row>
    <row r="76" customFormat="false" ht="15" hidden="false" customHeight="true" outlineLevel="0" collapsed="false">
      <c r="A76" s="96"/>
      <c r="B76" s="96"/>
      <c r="C76" s="96"/>
      <c r="D76" s="96" t="n">
        <v>71</v>
      </c>
      <c r="E76" s="126"/>
      <c r="F76" s="96"/>
      <c r="G76" s="24"/>
      <c r="H76" s="96" t="s">
        <v>115</v>
      </c>
      <c r="I76" s="96"/>
      <c r="J76" s="127"/>
      <c r="K76" s="128" t="str">
        <f aca="false">IF(I76="","",I76*J76)</f>
        <v/>
      </c>
      <c r="L76" s="96" t="s">
        <v>185</v>
      </c>
      <c r="M76" s="96"/>
      <c r="N76" s="96"/>
    </row>
    <row r="77" customFormat="false" ht="15" hidden="false" customHeight="true" outlineLevel="0" collapsed="false">
      <c r="A77" s="129"/>
      <c r="B77" s="129"/>
      <c r="C77" s="129"/>
      <c r="D77" s="129" t="n">
        <v>72</v>
      </c>
      <c r="E77" s="130"/>
      <c r="F77" s="129"/>
      <c r="G77" s="131"/>
      <c r="H77" s="129" t="s">
        <v>115</v>
      </c>
      <c r="I77" s="129"/>
      <c r="J77" s="132"/>
      <c r="K77" s="133" t="str">
        <f aca="false">IF(I77="","",I77*J77)</f>
        <v/>
      </c>
      <c r="L77" s="129" t="s">
        <v>185</v>
      </c>
      <c r="M77" s="129"/>
      <c r="N77" s="129"/>
    </row>
    <row r="78" customFormat="false" ht="15" hidden="false" customHeight="true" outlineLevel="0" collapsed="false">
      <c r="A78" s="96"/>
      <c r="B78" s="96"/>
      <c r="C78" s="96"/>
      <c r="D78" s="96" t="n">
        <v>73</v>
      </c>
      <c r="E78" s="126"/>
      <c r="F78" s="96"/>
      <c r="G78" s="24"/>
      <c r="H78" s="96" t="s">
        <v>115</v>
      </c>
      <c r="I78" s="96"/>
      <c r="J78" s="127"/>
      <c r="K78" s="128" t="str">
        <f aca="false">IF(I78="","",I78*J78)</f>
        <v/>
      </c>
      <c r="L78" s="96" t="s">
        <v>185</v>
      </c>
      <c r="M78" s="96"/>
      <c r="N78" s="96"/>
    </row>
    <row r="79" customFormat="false" ht="15" hidden="false" customHeight="true" outlineLevel="0" collapsed="false">
      <c r="A79" s="129"/>
      <c r="B79" s="129"/>
      <c r="C79" s="129"/>
      <c r="D79" s="129" t="n">
        <v>74</v>
      </c>
      <c r="E79" s="130"/>
      <c r="F79" s="129"/>
      <c r="G79" s="131"/>
      <c r="H79" s="129" t="s">
        <v>115</v>
      </c>
      <c r="I79" s="129"/>
      <c r="J79" s="132"/>
      <c r="K79" s="133" t="str">
        <f aca="false">IF(I79="","",I79*J79)</f>
        <v/>
      </c>
      <c r="L79" s="129" t="s">
        <v>185</v>
      </c>
      <c r="M79" s="129"/>
      <c r="N79" s="129"/>
    </row>
    <row r="80" customFormat="false" ht="15" hidden="false" customHeight="true" outlineLevel="0" collapsed="false">
      <c r="A80" s="96"/>
      <c r="B80" s="96"/>
      <c r="C80" s="96"/>
      <c r="D80" s="96" t="n">
        <v>75</v>
      </c>
      <c r="E80" s="126"/>
      <c r="F80" s="96"/>
      <c r="G80" s="24"/>
      <c r="H80" s="96" t="s">
        <v>115</v>
      </c>
      <c r="I80" s="96"/>
      <c r="J80" s="127"/>
      <c r="K80" s="128" t="str">
        <f aca="false">IF(I80="","",I80*J80)</f>
        <v/>
      </c>
      <c r="L80" s="96" t="s">
        <v>185</v>
      </c>
      <c r="M80" s="96"/>
      <c r="N80" s="96"/>
    </row>
    <row r="81" customFormat="false" ht="15" hidden="false" customHeight="true" outlineLevel="0" collapsed="false">
      <c r="A81" s="129"/>
      <c r="B81" s="129"/>
      <c r="C81" s="129"/>
      <c r="D81" s="129" t="n">
        <v>76</v>
      </c>
      <c r="E81" s="130"/>
      <c r="F81" s="129"/>
      <c r="G81" s="131"/>
      <c r="H81" s="129" t="s">
        <v>115</v>
      </c>
      <c r="I81" s="129"/>
      <c r="J81" s="132"/>
      <c r="K81" s="133" t="str">
        <f aca="false">IF(I81="","",I81*J81)</f>
        <v/>
      </c>
      <c r="L81" s="129" t="s">
        <v>185</v>
      </c>
      <c r="M81" s="129"/>
      <c r="N81" s="129"/>
    </row>
    <row r="82" customFormat="false" ht="15" hidden="false" customHeight="true" outlineLevel="0" collapsed="false">
      <c r="A82" s="96"/>
      <c r="B82" s="96"/>
      <c r="C82" s="96"/>
      <c r="D82" s="96" t="n">
        <v>77</v>
      </c>
      <c r="E82" s="126"/>
      <c r="F82" s="96"/>
      <c r="G82" s="24"/>
      <c r="H82" s="96" t="s">
        <v>115</v>
      </c>
      <c r="I82" s="96"/>
      <c r="J82" s="127"/>
      <c r="K82" s="128" t="str">
        <f aca="false">IF(I82="","",I82*J82)</f>
        <v/>
      </c>
      <c r="L82" s="96" t="s">
        <v>185</v>
      </c>
      <c r="M82" s="96"/>
      <c r="N82" s="96"/>
    </row>
    <row r="83" customFormat="false" ht="15" hidden="false" customHeight="true" outlineLevel="0" collapsed="false">
      <c r="A83" s="129"/>
      <c r="B83" s="129"/>
      <c r="C83" s="129"/>
      <c r="D83" s="129" t="n">
        <v>78</v>
      </c>
      <c r="E83" s="130"/>
      <c r="F83" s="129"/>
      <c r="G83" s="131"/>
      <c r="H83" s="129" t="s">
        <v>115</v>
      </c>
      <c r="I83" s="129"/>
      <c r="J83" s="132"/>
      <c r="K83" s="133" t="str">
        <f aca="false">IF(I83="","",I83*J83)</f>
        <v/>
      </c>
      <c r="L83" s="129" t="s">
        <v>185</v>
      </c>
      <c r="M83" s="129"/>
      <c r="N83" s="129"/>
    </row>
    <row r="84" customFormat="false" ht="15" hidden="false" customHeight="true" outlineLevel="0" collapsed="false">
      <c r="A84" s="96"/>
      <c r="B84" s="96"/>
      <c r="C84" s="96"/>
      <c r="D84" s="96" t="n">
        <v>79</v>
      </c>
      <c r="E84" s="126"/>
      <c r="F84" s="96"/>
      <c r="G84" s="24"/>
      <c r="H84" s="96" t="s">
        <v>115</v>
      </c>
      <c r="I84" s="96"/>
      <c r="J84" s="127"/>
      <c r="K84" s="128" t="str">
        <f aca="false">IF(I84="","",I84*J84)</f>
        <v/>
      </c>
      <c r="L84" s="96" t="s">
        <v>185</v>
      </c>
      <c r="M84" s="96"/>
      <c r="N84" s="96"/>
    </row>
    <row r="85" customFormat="false" ht="15" hidden="false" customHeight="true" outlineLevel="0" collapsed="false">
      <c r="A85" s="129"/>
      <c r="B85" s="129"/>
      <c r="C85" s="129"/>
      <c r="D85" s="129" t="n">
        <v>80</v>
      </c>
      <c r="E85" s="130"/>
      <c r="F85" s="129"/>
      <c r="G85" s="131"/>
      <c r="H85" s="129" t="s">
        <v>115</v>
      </c>
      <c r="I85" s="129"/>
      <c r="J85" s="132"/>
      <c r="K85" s="133" t="str">
        <f aca="false">IF(I85="","",I85*J85)</f>
        <v/>
      </c>
      <c r="L85" s="129" t="s">
        <v>185</v>
      </c>
      <c r="M85" s="129"/>
      <c r="N85" s="129"/>
    </row>
    <row r="86" customFormat="false" ht="15" hidden="false" customHeight="true" outlineLevel="0" collapsed="false">
      <c r="A86" s="96"/>
      <c r="B86" s="96"/>
      <c r="C86" s="96"/>
      <c r="D86" s="96" t="n">
        <v>81</v>
      </c>
      <c r="E86" s="126"/>
      <c r="F86" s="96"/>
      <c r="G86" s="24"/>
      <c r="H86" s="96" t="s">
        <v>115</v>
      </c>
      <c r="I86" s="96"/>
      <c r="J86" s="127"/>
      <c r="K86" s="128" t="str">
        <f aca="false">IF(I86="","",I86*J86)</f>
        <v/>
      </c>
      <c r="L86" s="96" t="s">
        <v>185</v>
      </c>
      <c r="M86" s="96"/>
      <c r="N86" s="96"/>
    </row>
    <row r="87" customFormat="false" ht="15" hidden="false" customHeight="true" outlineLevel="0" collapsed="false">
      <c r="A87" s="129"/>
      <c r="B87" s="129"/>
      <c r="C87" s="129"/>
      <c r="D87" s="129" t="n">
        <v>82</v>
      </c>
      <c r="E87" s="130"/>
      <c r="F87" s="129"/>
      <c r="G87" s="131"/>
      <c r="H87" s="129" t="s">
        <v>115</v>
      </c>
      <c r="I87" s="129"/>
      <c r="J87" s="132"/>
      <c r="K87" s="133" t="str">
        <f aca="false">IF(I87="","",I87*J87)</f>
        <v/>
      </c>
      <c r="L87" s="129" t="s">
        <v>185</v>
      </c>
      <c r="M87" s="129"/>
      <c r="N87" s="129"/>
    </row>
    <row r="88" customFormat="false" ht="15" hidden="false" customHeight="true" outlineLevel="0" collapsed="false">
      <c r="A88" s="96"/>
      <c r="B88" s="96"/>
      <c r="C88" s="96"/>
      <c r="D88" s="96" t="n">
        <v>83</v>
      </c>
      <c r="E88" s="126"/>
      <c r="F88" s="96"/>
      <c r="G88" s="24"/>
      <c r="H88" s="96" t="s">
        <v>115</v>
      </c>
      <c r="I88" s="96"/>
      <c r="J88" s="127"/>
      <c r="K88" s="128" t="str">
        <f aca="false">IF(I88="","",I88*J88)</f>
        <v/>
      </c>
      <c r="L88" s="96" t="s">
        <v>185</v>
      </c>
      <c r="M88" s="96"/>
      <c r="N88" s="96"/>
    </row>
    <row r="89" customFormat="false" ht="15" hidden="false" customHeight="true" outlineLevel="0" collapsed="false">
      <c r="A89" s="129"/>
      <c r="B89" s="129"/>
      <c r="C89" s="129"/>
      <c r="D89" s="129" t="n">
        <v>84</v>
      </c>
      <c r="E89" s="130"/>
      <c r="F89" s="129"/>
      <c r="G89" s="131"/>
      <c r="H89" s="129" t="s">
        <v>115</v>
      </c>
      <c r="I89" s="129"/>
      <c r="J89" s="132"/>
      <c r="K89" s="133" t="str">
        <f aca="false">IF(I89="","",I89*J89)</f>
        <v/>
      </c>
      <c r="L89" s="129" t="s">
        <v>185</v>
      </c>
      <c r="M89" s="129"/>
      <c r="N89" s="129"/>
    </row>
    <row r="90" customFormat="false" ht="15" hidden="false" customHeight="true" outlineLevel="0" collapsed="false">
      <c r="A90" s="96"/>
      <c r="B90" s="96"/>
      <c r="C90" s="96"/>
      <c r="D90" s="96" t="n">
        <v>85</v>
      </c>
      <c r="E90" s="126"/>
      <c r="F90" s="96"/>
      <c r="G90" s="24"/>
      <c r="H90" s="96" t="s">
        <v>115</v>
      </c>
      <c r="I90" s="96"/>
      <c r="J90" s="127"/>
      <c r="K90" s="128" t="str">
        <f aca="false">IF(I90="","",I90*J90)</f>
        <v/>
      </c>
      <c r="L90" s="96" t="s">
        <v>185</v>
      </c>
      <c r="M90" s="96"/>
      <c r="N90" s="96"/>
    </row>
    <row r="91" customFormat="false" ht="15" hidden="false" customHeight="true" outlineLevel="0" collapsed="false">
      <c r="A91" s="129"/>
      <c r="B91" s="129"/>
      <c r="C91" s="129"/>
      <c r="D91" s="129" t="n">
        <v>86</v>
      </c>
      <c r="E91" s="130"/>
      <c r="F91" s="129"/>
      <c r="G91" s="131"/>
      <c r="H91" s="129" t="s">
        <v>115</v>
      </c>
      <c r="I91" s="129"/>
      <c r="J91" s="132"/>
      <c r="K91" s="133" t="str">
        <f aca="false">IF(I91="","",I91*J91)</f>
        <v/>
      </c>
      <c r="L91" s="129" t="s">
        <v>185</v>
      </c>
      <c r="M91" s="129"/>
      <c r="N91" s="129"/>
    </row>
    <row r="92" customFormat="false" ht="15" hidden="false" customHeight="true" outlineLevel="0" collapsed="false">
      <c r="A92" s="96"/>
      <c r="B92" s="96"/>
      <c r="C92" s="96"/>
      <c r="D92" s="96" t="n">
        <v>87</v>
      </c>
      <c r="E92" s="126"/>
      <c r="F92" s="96"/>
      <c r="G92" s="24"/>
      <c r="H92" s="96" t="s">
        <v>115</v>
      </c>
      <c r="I92" s="96"/>
      <c r="J92" s="127"/>
      <c r="K92" s="128" t="str">
        <f aca="false">IF(I92="","",I92*J92)</f>
        <v/>
      </c>
      <c r="L92" s="96" t="s">
        <v>185</v>
      </c>
      <c r="M92" s="96"/>
      <c r="N92" s="96"/>
    </row>
    <row r="93" customFormat="false" ht="15" hidden="false" customHeight="true" outlineLevel="0" collapsed="false">
      <c r="A93" s="129"/>
      <c r="B93" s="129"/>
      <c r="C93" s="129"/>
      <c r="D93" s="129" t="n">
        <v>88</v>
      </c>
      <c r="E93" s="130"/>
      <c r="F93" s="129"/>
      <c r="G93" s="131"/>
      <c r="H93" s="129" t="s">
        <v>115</v>
      </c>
      <c r="I93" s="129"/>
      <c r="J93" s="132"/>
      <c r="K93" s="133" t="str">
        <f aca="false">IF(I93="","",I93*J93)</f>
        <v/>
      </c>
      <c r="L93" s="129" t="s">
        <v>185</v>
      </c>
      <c r="M93" s="129"/>
      <c r="N93" s="129"/>
    </row>
    <row r="94" customFormat="false" ht="15" hidden="false" customHeight="true" outlineLevel="0" collapsed="false">
      <c r="A94" s="96"/>
      <c r="B94" s="96"/>
      <c r="C94" s="96"/>
      <c r="D94" s="96" t="n">
        <v>89</v>
      </c>
      <c r="E94" s="126"/>
      <c r="F94" s="96"/>
      <c r="G94" s="24"/>
      <c r="H94" s="96" t="s">
        <v>115</v>
      </c>
      <c r="I94" s="96"/>
      <c r="J94" s="127"/>
      <c r="K94" s="128" t="str">
        <f aca="false">IF(I94="","",I94*J94)</f>
        <v/>
      </c>
      <c r="L94" s="96" t="s">
        <v>185</v>
      </c>
      <c r="M94" s="96"/>
      <c r="N94" s="96"/>
    </row>
    <row r="95" customFormat="false" ht="15" hidden="false" customHeight="true" outlineLevel="0" collapsed="false">
      <c r="A95" s="129"/>
      <c r="B95" s="129"/>
      <c r="C95" s="129"/>
      <c r="D95" s="129" t="n">
        <v>90</v>
      </c>
      <c r="E95" s="130"/>
      <c r="F95" s="129"/>
      <c r="G95" s="131"/>
      <c r="H95" s="129" t="s">
        <v>115</v>
      </c>
      <c r="I95" s="129"/>
      <c r="J95" s="132"/>
      <c r="K95" s="133" t="str">
        <f aca="false">IF(I95="","",I95*J95)</f>
        <v/>
      </c>
      <c r="L95" s="129" t="s">
        <v>185</v>
      </c>
      <c r="M95" s="129"/>
      <c r="N95" s="129"/>
    </row>
    <row r="96" customFormat="false" ht="15" hidden="false" customHeight="true" outlineLevel="0" collapsed="false">
      <c r="A96" s="96"/>
      <c r="B96" s="96"/>
      <c r="C96" s="96"/>
      <c r="D96" s="96" t="n">
        <v>91</v>
      </c>
      <c r="E96" s="126"/>
      <c r="F96" s="96"/>
      <c r="G96" s="24"/>
      <c r="H96" s="96" t="s">
        <v>115</v>
      </c>
      <c r="I96" s="96"/>
      <c r="J96" s="127"/>
      <c r="K96" s="128" t="str">
        <f aca="false">IF(I96="","",I96*J96)</f>
        <v/>
      </c>
      <c r="L96" s="96" t="s">
        <v>185</v>
      </c>
      <c r="M96" s="96"/>
      <c r="N96" s="96"/>
    </row>
    <row r="97" customFormat="false" ht="15" hidden="false" customHeight="true" outlineLevel="0" collapsed="false">
      <c r="A97" s="129"/>
      <c r="B97" s="129"/>
      <c r="C97" s="129"/>
      <c r="D97" s="129" t="n">
        <v>92</v>
      </c>
      <c r="E97" s="130"/>
      <c r="F97" s="129"/>
      <c r="G97" s="131"/>
      <c r="H97" s="129" t="s">
        <v>115</v>
      </c>
      <c r="I97" s="129"/>
      <c r="J97" s="132"/>
      <c r="K97" s="133" t="str">
        <f aca="false">IF(I97="","",I97*J97)</f>
        <v/>
      </c>
      <c r="L97" s="129" t="s">
        <v>185</v>
      </c>
      <c r="M97" s="129"/>
      <c r="N97" s="129"/>
    </row>
    <row r="98" customFormat="false" ht="15" hidden="false" customHeight="true" outlineLevel="0" collapsed="false">
      <c r="A98" s="96"/>
      <c r="B98" s="96"/>
      <c r="C98" s="96"/>
      <c r="D98" s="96" t="n">
        <v>93</v>
      </c>
      <c r="E98" s="126"/>
      <c r="F98" s="96"/>
      <c r="G98" s="24"/>
      <c r="H98" s="96" t="s">
        <v>115</v>
      </c>
      <c r="I98" s="96"/>
      <c r="J98" s="127"/>
      <c r="K98" s="128" t="str">
        <f aca="false">IF(I98="","",I98*J98)</f>
        <v/>
      </c>
      <c r="L98" s="96" t="s">
        <v>185</v>
      </c>
      <c r="M98" s="96"/>
      <c r="N98" s="96"/>
    </row>
    <row r="99" customFormat="false" ht="15" hidden="false" customHeight="true" outlineLevel="0" collapsed="false">
      <c r="A99" s="129"/>
      <c r="B99" s="129"/>
      <c r="C99" s="129"/>
      <c r="D99" s="129" t="n">
        <v>94</v>
      </c>
      <c r="E99" s="130"/>
      <c r="F99" s="129"/>
      <c r="G99" s="131"/>
      <c r="H99" s="129" t="s">
        <v>115</v>
      </c>
      <c r="I99" s="129"/>
      <c r="J99" s="132"/>
      <c r="K99" s="133" t="str">
        <f aca="false">IF(I99="","",I99*J99)</f>
        <v/>
      </c>
      <c r="L99" s="129" t="s">
        <v>185</v>
      </c>
      <c r="M99" s="129"/>
      <c r="N99" s="129"/>
    </row>
    <row r="100" customFormat="false" ht="15" hidden="false" customHeight="true" outlineLevel="0" collapsed="false">
      <c r="A100" s="96"/>
      <c r="B100" s="96"/>
      <c r="C100" s="96"/>
      <c r="D100" s="96" t="n">
        <v>95</v>
      </c>
      <c r="E100" s="126"/>
      <c r="F100" s="96"/>
      <c r="G100" s="24"/>
      <c r="H100" s="96" t="s">
        <v>115</v>
      </c>
      <c r="I100" s="96"/>
      <c r="J100" s="127"/>
      <c r="K100" s="128" t="str">
        <f aca="false">IF(I100="","",I100*J100)</f>
        <v/>
      </c>
      <c r="L100" s="96" t="s">
        <v>185</v>
      </c>
      <c r="M100" s="96"/>
      <c r="N100" s="96"/>
    </row>
    <row r="101" customFormat="false" ht="15" hidden="false" customHeight="true" outlineLevel="0" collapsed="false">
      <c r="A101" s="129"/>
      <c r="B101" s="129"/>
      <c r="C101" s="129"/>
      <c r="D101" s="129" t="n">
        <v>96</v>
      </c>
      <c r="E101" s="130"/>
      <c r="F101" s="129"/>
      <c r="G101" s="131"/>
      <c r="H101" s="129" t="s">
        <v>115</v>
      </c>
      <c r="I101" s="129"/>
      <c r="J101" s="132"/>
      <c r="K101" s="133" t="str">
        <f aca="false">IF(I101="","",I101*J101)</f>
        <v/>
      </c>
      <c r="L101" s="129" t="s">
        <v>185</v>
      </c>
      <c r="M101" s="129"/>
      <c r="N101" s="129"/>
    </row>
    <row r="102" customFormat="false" ht="15" hidden="false" customHeight="true" outlineLevel="0" collapsed="false">
      <c r="A102" s="96"/>
      <c r="B102" s="96"/>
      <c r="C102" s="96"/>
      <c r="D102" s="96" t="n">
        <v>97</v>
      </c>
      <c r="E102" s="126"/>
      <c r="F102" s="96"/>
      <c r="G102" s="24"/>
      <c r="H102" s="96" t="s">
        <v>115</v>
      </c>
      <c r="I102" s="96"/>
      <c r="J102" s="127"/>
      <c r="K102" s="128" t="str">
        <f aca="false">IF(I102="","",I102*J102)</f>
        <v/>
      </c>
      <c r="L102" s="96" t="s">
        <v>185</v>
      </c>
      <c r="M102" s="96"/>
      <c r="N102" s="96"/>
    </row>
    <row r="103" customFormat="false" ht="15" hidden="false" customHeight="true" outlineLevel="0" collapsed="false">
      <c r="A103" s="129"/>
      <c r="B103" s="129"/>
      <c r="C103" s="129"/>
      <c r="D103" s="129" t="n">
        <v>98</v>
      </c>
      <c r="E103" s="130"/>
      <c r="F103" s="129"/>
      <c r="G103" s="131"/>
      <c r="H103" s="129" t="s">
        <v>115</v>
      </c>
      <c r="I103" s="129"/>
      <c r="J103" s="132"/>
      <c r="K103" s="133" t="str">
        <f aca="false">IF(I103="","",I103*J103)</f>
        <v/>
      </c>
      <c r="L103" s="129" t="s">
        <v>185</v>
      </c>
      <c r="M103" s="129"/>
      <c r="N103" s="129"/>
    </row>
    <row r="104" customFormat="false" ht="15" hidden="false" customHeight="true" outlineLevel="0" collapsed="false">
      <c r="A104" s="96"/>
      <c r="B104" s="96"/>
      <c r="C104" s="96"/>
      <c r="D104" s="96" t="n">
        <v>99</v>
      </c>
      <c r="E104" s="126"/>
      <c r="F104" s="96"/>
      <c r="G104" s="24"/>
      <c r="H104" s="96" t="s">
        <v>115</v>
      </c>
      <c r="I104" s="96"/>
      <c r="J104" s="127"/>
      <c r="K104" s="128" t="str">
        <f aca="false">IF(I104="","",I104*J104)</f>
        <v/>
      </c>
      <c r="L104" s="96" t="s">
        <v>185</v>
      </c>
      <c r="M104" s="96"/>
      <c r="N104" s="96"/>
    </row>
    <row r="105" customFormat="false" ht="15" hidden="false" customHeight="true" outlineLevel="0" collapsed="false">
      <c r="A105" s="129"/>
      <c r="B105" s="129"/>
      <c r="C105" s="129"/>
      <c r="D105" s="129" t="n">
        <v>100</v>
      </c>
      <c r="E105" s="130"/>
      <c r="F105" s="129"/>
      <c r="G105" s="131"/>
      <c r="H105" s="129" t="s">
        <v>115</v>
      </c>
      <c r="I105" s="129"/>
      <c r="J105" s="132"/>
      <c r="K105" s="133" t="str">
        <f aca="false">IF(I105="","",I105*J105)</f>
        <v/>
      </c>
      <c r="L105" s="129" t="s">
        <v>185</v>
      </c>
      <c r="M105" s="129"/>
      <c r="N105" s="129"/>
    </row>
    <row r="106" customFormat="false" ht="15" hidden="false" customHeight="true" outlineLevel="0" collapsed="false">
      <c r="A106" s="134"/>
      <c r="D106" s="134" t="s">
        <v>186</v>
      </c>
      <c r="E106" s="135"/>
      <c r="I106" s="125" t="n">
        <f aca="false">SUM(H6:H105)</f>
        <v>0</v>
      </c>
      <c r="K106" s="136" t="n">
        <f aca="false">SUM(K6:K105)</f>
        <v>0</v>
      </c>
      <c r="L106" s="137"/>
      <c r="M106" s="137"/>
      <c r="N106" s="137"/>
    </row>
    <row r="107" customFormat="false" ht="15" hidden="false" customHeight="true" outlineLevel="0" collapsed="false">
      <c r="E107" s="138"/>
    </row>
    <row r="108" customFormat="false" ht="36" hidden="false" customHeight="true" outlineLevel="0" collapsed="false">
      <c r="A108" s="139"/>
      <c r="D108" s="139" t="s">
        <v>187</v>
      </c>
      <c r="E108" s="135"/>
      <c r="I108" s="139" t="s">
        <v>188</v>
      </c>
      <c r="L108" s="139" t="s">
        <v>189</v>
      </c>
    </row>
    <row r="109" customFormat="false" ht="15" hidden="false" customHeight="true" outlineLevel="0" collapsed="false">
      <c r="E109" s="138"/>
    </row>
    <row r="110" customFormat="false" ht="15" hidden="false" customHeight="true" outlineLevel="0" collapsed="false">
      <c r="E110" s="135"/>
    </row>
    <row r="111" customFormat="false" ht="15" hidden="false" customHeight="true" outlineLevel="0" collapsed="false">
      <c r="E111" s="138"/>
    </row>
    <row r="112" customFormat="false" ht="15" hidden="false" customHeight="true" outlineLevel="0" collapsed="false">
      <c r="E112" s="135"/>
    </row>
    <row r="113" customFormat="false" ht="15" hidden="false" customHeight="true" outlineLevel="0" collapsed="false">
      <c r="E113" s="138"/>
    </row>
    <row r="114" customFormat="false" ht="15" hidden="false" customHeight="true" outlineLevel="0" collapsed="false">
      <c r="E114" s="135"/>
    </row>
    <row r="115" customFormat="false" ht="15" hidden="false" customHeight="true" outlineLevel="0" collapsed="false">
      <c r="E115" s="138"/>
    </row>
    <row r="116" customFormat="false" ht="15" hidden="false" customHeight="true" outlineLevel="0" collapsed="false">
      <c r="E116" s="135"/>
    </row>
    <row r="117" customFormat="false" ht="15" hidden="false" customHeight="true" outlineLevel="0" collapsed="false">
      <c r="E117" s="138"/>
    </row>
    <row r="118" customFormat="false" ht="15" hidden="false" customHeight="true" outlineLevel="0" collapsed="false">
      <c r="E118" s="135"/>
    </row>
    <row r="119" customFormat="false" ht="15" hidden="false" customHeight="true" outlineLevel="0" collapsed="false">
      <c r="E119" s="138"/>
    </row>
    <row r="120" customFormat="false" ht="15" hidden="false" customHeight="true" outlineLevel="0" collapsed="false">
      <c r="E120" s="135"/>
    </row>
    <row r="121" customFormat="false" ht="15" hidden="false" customHeight="true" outlineLevel="0" collapsed="false">
      <c r="E121" s="138"/>
    </row>
    <row r="122" customFormat="false" ht="15" hidden="false" customHeight="true" outlineLevel="0" collapsed="false">
      <c r="E122" s="135"/>
    </row>
    <row r="123" customFormat="false" ht="15" hidden="false" customHeight="true" outlineLevel="0" collapsed="false">
      <c r="E123" s="138"/>
    </row>
    <row r="124" customFormat="false" ht="15" hidden="false" customHeight="true" outlineLevel="0" collapsed="false">
      <c r="E124" s="135"/>
    </row>
    <row r="125" customFormat="false" ht="15" hidden="false" customHeight="true" outlineLevel="0" collapsed="false">
      <c r="E125" s="138"/>
    </row>
    <row r="126" customFormat="false" ht="15" hidden="false" customHeight="true" outlineLevel="0" collapsed="false">
      <c r="E126" s="135"/>
    </row>
    <row r="127" customFormat="false" ht="15" hidden="false" customHeight="true" outlineLevel="0" collapsed="false">
      <c r="E127" s="138"/>
    </row>
    <row r="128" customFormat="false" ht="15" hidden="false" customHeight="true" outlineLevel="0" collapsed="false">
      <c r="E128" s="135"/>
    </row>
    <row r="129" customFormat="false" ht="15" hidden="false" customHeight="true" outlineLevel="0" collapsed="false">
      <c r="E129" s="138"/>
    </row>
    <row r="130" customFormat="false" ht="15" hidden="false" customHeight="true" outlineLevel="0" collapsed="false">
      <c r="E130" s="135"/>
    </row>
    <row r="131" customFormat="false" ht="15" hidden="false" customHeight="true" outlineLevel="0" collapsed="false">
      <c r="E131" s="138"/>
    </row>
    <row r="132" customFormat="false" ht="15" hidden="false" customHeight="true" outlineLevel="0" collapsed="false">
      <c r="E132" s="135"/>
    </row>
    <row r="133" customFormat="false" ht="15" hidden="false" customHeight="true" outlineLevel="0" collapsed="false">
      <c r="E133" s="138"/>
    </row>
    <row r="134" customFormat="false" ht="15" hidden="false" customHeight="true" outlineLevel="0" collapsed="false">
      <c r="E134" s="135"/>
    </row>
    <row r="135" customFormat="false" ht="15" hidden="false" customHeight="true" outlineLevel="0" collapsed="false">
      <c r="E135" s="138"/>
    </row>
    <row r="136" customFormat="false" ht="15" hidden="false" customHeight="true" outlineLevel="0" collapsed="false">
      <c r="E136" s="135"/>
    </row>
    <row r="137" customFormat="false" ht="15" hidden="false" customHeight="true" outlineLevel="0" collapsed="false">
      <c r="E137" s="138"/>
    </row>
    <row r="138" customFormat="false" ht="15" hidden="false" customHeight="true" outlineLevel="0" collapsed="false">
      <c r="E138" s="135"/>
    </row>
    <row r="139" customFormat="false" ht="15" hidden="false" customHeight="true" outlineLevel="0" collapsed="false">
      <c r="E139" s="138"/>
    </row>
    <row r="140" customFormat="false" ht="15" hidden="false" customHeight="true" outlineLevel="0" collapsed="false">
      <c r="E140" s="135"/>
    </row>
    <row r="141" customFormat="false" ht="15" hidden="false" customHeight="true" outlineLevel="0" collapsed="false">
      <c r="E141" s="138"/>
    </row>
    <row r="142" customFormat="false" ht="15" hidden="false" customHeight="true" outlineLevel="0" collapsed="false">
      <c r="E142" s="135"/>
    </row>
    <row r="143" customFormat="false" ht="15" hidden="false" customHeight="true" outlineLevel="0" collapsed="false">
      <c r="E143" s="138"/>
    </row>
    <row r="144" customFormat="false" ht="15" hidden="false" customHeight="true" outlineLevel="0" collapsed="false">
      <c r="E144" s="135"/>
    </row>
    <row r="145" customFormat="false" ht="15" hidden="false" customHeight="true" outlineLevel="0" collapsed="false">
      <c r="E145" s="138"/>
    </row>
    <row r="146" customFormat="false" ht="15" hidden="false" customHeight="true" outlineLevel="0" collapsed="false">
      <c r="E146" s="135"/>
    </row>
    <row r="147" customFormat="false" ht="15" hidden="false" customHeight="true" outlineLevel="0" collapsed="false">
      <c r="E147" s="138"/>
    </row>
    <row r="148" customFormat="false" ht="15" hidden="false" customHeight="true" outlineLevel="0" collapsed="false">
      <c r="E148" s="135"/>
    </row>
    <row r="149" customFormat="false" ht="15" hidden="false" customHeight="true" outlineLevel="0" collapsed="false">
      <c r="E149" s="138"/>
    </row>
    <row r="150" customFormat="false" ht="15" hidden="false" customHeight="true" outlineLevel="0" collapsed="false">
      <c r="E150" s="135"/>
    </row>
    <row r="151" customFormat="false" ht="15" hidden="false" customHeight="true" outlineLevel="0" collapsed="false">
      <c r="E151" s="138"/>
    </row>
    <row r="152" customFormat="false" ht="15" hidden="false" customHeight="true" outlineLevel="0" collapsed="false">
      <c r="E152" s="135"/>
    </row>
    <row r="153" customFormat="false" ht="15" hidden="false" customHeight="true" outlineLevel="0" collapsed="false">
      <c r="E153" s="138"/>
    </row>
    <row r="154" customFormat="false" ht="15" hidden="false" customHeight="true" outlineLevel="0" collapsed="false">
      <c r="E154" s="135"/>
    </row>
    <row r="155" customFormat="false" ht="15" hidden="false" customHeight="true" outlineLevel="0" collapsed="false">
      <c r="E155" s="138"/>
    </row>
    <row r="156" customFormat="false" ht="15" hidden="false" customHeight="true" outlineLevel="0" collapsed="false">
      <c r="E156" s="135"/>
    </row>
    <row r="157" customFormat="false" ht="15" hidden="false" customHeight="true" outlineLevel="0" collapsed="false">
      <c r="E157" s="138"/>
    </row>
    <row r="158" customFormat="false" ht="15" hidden="false" customHeight="true" outlineLevel="0" collapsed="false">
      <c r="E158" s="135"/>
    </row>
    <row r="159" customFormat="false" ht="15" hidden="false" customHeight="true" outlineLevel="0" collapsed="false">
      <c r="E159" s="138"/>
    </row>
    <row r="160" customFormat="false" ht="15" hidden="false" customHeight="true" outlineLevel="0" collapsed="false">
      <c r="E160" s="135"/>
    </row>
    <row r="161" customFormat="false" ht="15" hidden="false" customHeight="true" outlineLevel="0" collapsed="false">
      <c r="E161" s="138"/>
    </row>
    <row r="162" customFormat="false" ht="15" hidden="false" customHeight="true" outlineLevel="0" collapsed="false">
      <c r="E162" s="135"/>
    </row>
    <row r="163" customFormat="false" ht="15" hidden="false" customHeight="true" outlineLevel="0" collapsed="false">
      <c r="E163" s="138"/>
    </row>
    <row r="164" customFormat="false" ht="15" hidden="false" customHeight="true" outlineLevel="0" collapsed="false">
      <c r="E164" s="135"/>
    </row>
    <row r="165" customFormat="false" ht="15" hidden="false" customHeight="true" outlineLevel="0" collapsed="false">
      <c r="E165" s="138"/>
    </row>
    <row r="166" customFormat="false" ht="15" hidden="false" customHeight="true" outlineLevel="0" collapsed="false">
      <c r="E166" s="135"/>
    </row>
    <row r="167" customFormat="false" ht="15" hidden="false" customHeight="true" outlineLevel="0" collapsed="false">
      <c r="E167" s="138"/>
    </row>
    <row r="168" customFormat="false" ht="15" hidden="false" customHeight="true" outlineLevel="0" collapsed="false">
      <c r="E168" s="135"/>
    </row>
    <row r="169" customFormat="false" ht="15" hidden="false" customHeight="true" outlineLevel="0" collapsed="false">
      <c r="E169" s="138"/>
    </row>
    <row r="170" customFormat="false" ht="15" hidden="false" customHeight="true" outlineLevel="0" collapsed="false">
      <c r="E170" s="135"/>
    </row>
    <row r="171" customFormat="false" ht="15" hidden="false" customHeight="true" outlineLevel="0" collapsed="false">
      <c r="E171" s="138"/>
    </row>
    <row r="172" customFormat="false" ht="15" hidden="false" customHeight="true" outlineLevel="0" collapsed="false">
      <c r="E172" s="135"/>
    </row>
    <row r="173" customFormat="false" ht="15" hidden="false" customHeight="true" outlineLevel="0" collapsed="false">
      <c r="E173" s="138"/>
    </row>
    <row r="174" customFormat="false" ht="15" hidden="false" customHeight="true" outlineLevel="0" collapsed="false">
      <c r="E174" s="135"/>
    </row>
    <row r="175" customFormat="false" ht="15" hidden="false" customHeight="true" outlineLevel="0" collapsed="false">
      <c r="E175" s="138"/>
    </row>
    <row r="176" customFormat="false" ht="15" hidden="false" customHeight="true" outlineLevel="0" collapsed="false">
      <c r="E176" s="135"/>
    </row>
    <row r="177" customFormat="false" ht="15" hidden="false" customHeight="true" outlineLevel="0" collapsed="false">
      <c r="E177" s="138"/>
    </row>
    <row r="178" customFormat="false" ht="15" hidden="false" customHeight="true" outlineLevel="0" collapsed="false">
      <c r="E178" s="135"/>
    </row>
    <row r="179" customFormat="false" ht="15" hidden="false" customHeight="true" outlineLevel="0" collapsed="false">
      <c r="E179" s="138"/>
    </row>
    <row r="180" customFormat="false" ht="15" hidden="false" customHeight="true" outlineLevel="0" collapsed="false">
      <c r="E180" s="135"/>
    </row>
    <row r="181" customFormat="false" ht="15" hidden="false" customHeight="true" outlineLevel="0" collapsed="false">
      <c r="E181" s="138"/>
    </row>
    <row r="182" customFormat="false" ht="15" hidden="false" customHeight="true" outlineLevel="0" collapsed="false">
      <c r="E182" s="135"/>
    </row>
    <row r="183" customFormat="false" ht="15" hidden="false" customHeight="true" outlineLevel="0" collapsed="false">
      <c r="E183" s="138"/>
    </row>
    <row r="184" customFormat="false" ht="15" hidden="false" customHeight="true" outlineLevel="0" collapsed="false">
      <c r="E184" s="135"/>
    </row>
    <row r="185" customFormat="false" ht="15" hidden="false" customHeight="true" outlineLevel="0" collapsed="false">
      <c r="E185" s="138"/>
    </row>
    <row r="186" customFormat="false" ht="15" hidden="false" customHeight="true" outlineLevel="0" collapsed="false">
      <c r="E186" s="135"/>
    </row>
    <row r="187" customFormat="false" ht="15" hidden="false" customHeight="true" outlineLevel="0" collapsed="false">
      <c r="E187" s="138"/>
    </row>
    <row r="188" customFormat="false" ht="15" hidden="false" customHeight="true" outlineLevel="0" collapsed="false">
      <c r="E188" s="135"/>
    </row>
    <row r="189" customFormat="false" ht="15" hidden="false" customHeight="true" outlineLevel="0" collapsed="false">
      <c r="E189" s="138"/>
    </row>
    <row r="190" customFormat="false" ht="15" hidden="false" customHeight="true" outlineLevel="0" collapsed="false">
      <c r="E190" s="135"/>
    </row>
    <row r="191" customFormat="false" ht="15" hidden="false" customHeight="true" outlineLevel="0" collapsed="false">
      <c r="E191" s="138"/>
    </row>
    <row r="192" customFormat="false" ht="15" hidden="false" customHeight="true" outlineLevel="0" collapsed="false">
      <c r="E192" s="135"/>
    </row>
    <row r="193" customFormat="false" ht="15" hidden="false" customHeight="true" outlineLevel="0" collapsed="false">
      <c r="E193" s="138"/>
    </row>
    <row r="194" customFormat="false" ht="15" hidden="false" customHeight="true" outlineLevel="0" collapsed="false">
      <c r="E194" s="135"/>
    </row>
    <row r="195" customFormat="false" ht="15" hidden="false" customHeight="true" outlineLevel="0" collapsed="false">
      <c r="E195" s="138"/>
    </row>
    <row r="196" customFormat="false" ht="15" hidden="false" customHeight="true" outlineLevel="0" collapsed="false">
      <c r="E196" s="135"/>
    </row>
    <row r="197" customFormat="false" ht="15" hidden="false" customHeight="true" outlineLevel="0" collapsed="false">
      <c r="E197" s="138"/>
    </row>
    <row r="198" customFormat="false" ht="15" hidden="false" customHeight="true" outlineLevel="0" collapsed="false">
      <c r="E198" s="135"/>
    </row>
    <row r="199" customFormat="false" ht="15" hidden="false" customHeight="true" outlineLevel="0" collapsed="false">
      <c r="E199" s="138"/>
    </row>
    <row r="200" customFormat="false" ht="15" hidden="false" customHeight="true" outlineLevel="0" collapsed="false">
      <c r="E200" s="135"/>
    </row>
  </sheetData>
  <dataValidations count="3">
    <dataValidation allowBlank="true" errorStyle="stop" operator="between" showDropDown="false" showErrorMessage="true" showInputMessage="false" sqref="L6:L105" type="list">
      <formula1>"ممتاز,جيد,مقبول"</formula1>
      <formula2>0</formula2>
    </dataValidation>
    <dataValidation allowBlank="true" errorStyle="stop" operator="between" showDropDown="false" showErrorMessage="false" showInputMessage="false" sqref="F6:F200" type="list">
      <formula1>بيانات!$D$1:$W$1</formula1>
      <formula2>0</formula2>
    </dataValidation>
    <dataValidation allowBlank="true" errorStyle="stop" operator="between" showDropDown="false" showErrorMessage="false" showInputMessage="false" sqref="G6:G200" type="list">
      <formula1>بيانات!$D$7:$G$7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00"/>
  <sheetViews>
    <sheetView showFormulas="false" showGridLines="true" showRowColHeaders="true" showZeros="true" rightToLeft="true" tabSelected="fals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F1" activeCellId="0" sqref="F1"/>
    </sheetView>
  </sheetViews>
  <sheetFormatPr defaultColWidth="8.6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16"/>
    <col collapsed="false" customWidth="true" hidden="false" outlineLevel="0" max="3" min="3" style="0" width="10"/>
    <col collapsed="false" customWidth="true" hidden="false" outlineLevel="0" max="5" min="4" style="0" width="5"/>
    <col collapsed="false" customWidth="true" hidden="false" outlineLevel="0" max="6" min="6" style="0" width="14"/>
    <col collapsed="false" customWidth="true" hidden="false" outlineLevel="0" max="7" min="7" style="0" width="8"/>
    <col collapsed="false" customWidth="true" hidden="false" outlineLevel="0" max="9" min="8" style="0" width="14"/>
    <col collapsed="false" customWidth="true" hidden="false" outlineLevel="0" max="10" min="10" style="0" width="12"/>
    <col collapsed="false" customWidth="true" hidden="false" outlineLevel="0" max="11" min="11" style="0" width="16"/>
    <col collapsed="false" customWidth="true" hidden="false" outlineLevel="0" max="12" min="12" style="0" width="14"/>
    <col collapsed="false" customWidth="true" hidden="false" outlineLevel="0" max="13" min="13" style="0" width="20"/>
  </cols>
  <sheetData>
    <row r="1" customFormat="false" ht="37.5" hidden="false" customHeight="true" outlineLevel="0" collapsed="false">
      <c r="A1" s="140"/>
      <c r="D1" s="140" t="s">
        <v>190</v>
      </c>
    </row>
    <row r="2" customFormat="false" ht="21.75" hidden="false" customHeight="true" outlineLevel="0" collapsed="false">
      <c r="A2" s="122"/>
      <c r="B2" s="123"/>
      <c r="D2" s="122" t="s">
        <v>171</v>
      </c>
      <c r="E2" s="123"/>
      <c r="F2" s="123"/>
      <c r="I2" s="122" t="s">
        <v>172</v>
      </c>
      <c r="J2" s="123"/>
      <c r="L2" s="122" t="s">
        <v>191</v>
      </c>
      <c r="M2" s="123"/>
    </row>
    <row r="3" customFormat="false" ht="21.75" hidden="false" customHeight="true" outlineLevel="0" collapsed="false">
      <c r="A3" s="122"/>
      <c r="B3" s="123"/>
      <c r="D3" s="122" t="s">
        <v>192</v>
      </c>
      <c r="E3" s="123"/>
      <c r="F3" s="123"/>
      <c r="I3" s="122" t="s">
        <v>193</v>
      </c>
      <c r="J3" s="123"/>
      <c r="L3" s="122" t="s">
        <v>176</v>
      </c>
      <c r="M3" s="123"/>
    </row>
    <row r="5" customFormat="false" ht="15" hidden="false" customHeight="true" outlineLevel="0" collapsed="false">
      <c r="A5" s="141"/>
      <c r="B5" s="141"/>
      <c r="C5" s="141"/>
      <c r="D5" s="141" t="s">
        <v>161</v>
      </c>
      <c r="E5" s="16" t="s">
        <v>177</v>
      </c>
      <c r="F5" s="141" t="s">
        <v>178</v>
      </c>
      <c r="G5" s="16" t="s">
        <v>179</v>
      </c>
      <c r="H5" s="141" t="s">
        <v>163</v>
      </c>
      <c r="I5" s="141" t="s">
        <v>194</v>
      </c>
      <c r="J5" s="141" t="s">
        <v>195</v>
      </c>
      <c r="K5" s="141" t="s">
        <v>196</v>
      </c>
      <c r="L5" s="16" t="s">
        <v>197</v>
      </c>
      <c r="M5" s="141" t="s">
        <v>198</v>
      </c>
      <c r="N5" s="141" t="s">
        <v>43</v>
      </c>
    </row>
    <row r="6" customFormat="false" ht="15" hidden="false" customHeight="true" outlineLevel="0" collapsed="false">
      <c r="A6" s="96"/>
      <c r="B6" s="96"/>
      <c r="C6" s="96"/>
      <c r="D6" s="96" t="n">
        <v>1</v>
      </c>
      <c r="E6" s="142" t="n">
        <v>46095</v>
      </c>
      <c r="F6" s="96" t="s">
        <v>46</v>
      </c>
      <c r="G6" s="24" t="s">
        <v>119</v>
      </c>
      <c r="H6" s="96" t="s">
        <v>115</v>
      </c>
      <c r="I6" s="96" t="n">
        <v>50</v>
      </c>
      <c r="J6" s="96" t="n">
        <v>50</v>
      </c>
      <c r="K6" s="143" t="n">
        <f aca="false">IF(I6="","",I6-J6)</f>
        <v>0</v>
      </c>
      <c r="L6" s="24" t="s">
        <v>123</v>
      </c>
      <c r="M6" s="96" t="s">
        <v>199</v>
      </c>
      <c r="N6" s="96"/>
    </row>
    <row r="7" customFormat="false" ht="15" hidden="false" customHeight="true" outlineLevel="0" collapsed="false">
      <c r="A7" s="144"/>
      <c r="B7" s="144"/>
      <c r="C7" s="144"/>
      <c r="D7" s="144" t="n">
        <v>2</v>
      </c>
      <c r="E7" s="130"/>
      <c r="F7" s="144"/>
      <c r="G7" s="145"/>
      <c r="H7" s="144" t="s">
        <v>115</v>
      </c>
      <c r="I7" s="144"/>
      <c r="J7" s="144"/>
      <c r="K7" s="146" t="str">
        <f aca="false">IF(I7="","",I7-J7)</f>
        <v/>
      </c>
      <c r="L7" s="145"/>
      <c r="M7" s="144"/>
      <c r="N7" s="144"/>
    </row>
    <row r="8" customFormat="false" ht="15" hidden="false" customHeight="true" outlineLevel="0" collapsed="false">
      <c r="A8" s="96"/>
      <c r="B8" s="96"/>
      <c r="C8" s="96"/>
      <c r="D8" s="96" t="n">
        <v>3</v>
      </c>
      <c r="E8" s="142"/>
      <c r="F8" s="96"/>
      <c r="G8" s="24"/>
      <c r="H8" s="96" t="s">
        <v>115</v>
      </c>
      <c r="I8" s="96"/>
      <c r="J8" s="96"/>
      <c r="K8" s="143" t="str">
        <f aca="false">IF(I8="","",I8-J8)</f>
        <v/>
      </c>
      <c r="L8" s="24"/>
      <c r="M8" s="96"/>
      <c r="N8" s="96"/>
    </row>
    <row r="9" customFormat="false" ht="15" hidden="false" customHeight="true" outlineLevel="0" collapsed="false">
      <c r="A9" s="144"/>
      <c r="B9" s="144"/>
      <c r="C9" s="144"/>
      <c r="D9" s="144" t="n">
        <v>4</v>
      </c>
      <c r="E9" s="130"/>
      <c r="F9" s="144"/>
      <c r="G9" s="145"/>
      <c r="H9" s="144" t="s">
        <v>115</v>
      </c>
      <c r="I9" s="144"/>
      <c r="J9" s="144"/>
      <c r="K9" s="146" t="str">
        <f aca="false">IF(I9="","",I9-J9)</f>
        <v/>
      </c>
      <c r="L9" s="145"/>
      <c r="M9" s="144"/>
      <c r="N9" s="144"/>
    </row>
    <row r="10" customFormat="false" ht="15" hidden="false" customHeight="true" outlineLevel="0" collapsed="false">
      <c r="A10" s="96"/>
      <c r="B10" s="96"/>
      <c r="C10" s="96"/>
      <c r="D10" s="96" t="n">
        <v>5</v>
      </c>
      <c r="E10" s="142"/>
      <c r="F10" s="96"/>
      <c r="G10" s="24"/>
      <c r="H10" s="96" t="s">
        <v>115</v>
      </c>
      <c r="I10" s="96"/>
      <c r="J10" s="96"/>
      <c r="K10" s="143" t="str">
        <f aca="false">IF(I10="","",I10-J10)</f>
        <v/>
      </c>
      <c r="L10" s="24"/>
      <c r="M10" s="96"/>
      <c r="N10" s="96"/>
    </row>
    <row r="11" customFormat="false" ht="15" hidden="false" customHeight="true" outlineLevel="0" collapsed="false">
      <c r="A11" s="144"/>
      <c r="B11" s="144"/>
      <c r="C11" s="144"/>
      <c r="D11" s="144" t="n">
        <v>6</v>
      </c>
      <c r="E11" s="130"/>
      <c r="F11" s="144"/>
      <c r="G11" s="145"/>
      <c r="H11" s="144" t="s">
        <v>115</v>
      </c>
      <c r="I11" s="144"/>
      <c r="J11" s="144"/>
      <c r="K11" s="146" t="str">
        <f aca="false">IF(I11="","",I11-J11)</f>
        <v/>
      </c>
      <c r="L11" s="145"/>
      <c r="M11" s="144"/>
      <c r="N11" s="144"/>
    </row>
    <row r="12" customFormat="false" ht="15" hidden="false" customHeight="true" outlineLevel="0" collapsed="false">
      <c r="A12" s="96"/>
      <c r="B12" s="96"/>
      <c r="C12" s="96"/>
      <c r="D12" s="96" t="n">
        <v>7</v>
      </c>
      <c r="E12" s="142"/>
      <c r="F12" s="96"/>
      <c r="G12" s="24"/>
      <c r="H12" s="96" t="s">
        <v>115</v>
      </c>
      <c r="I12" s="96"/>
      <c r="J12" s="96"/>
      <c r="K12" s="143" t="str">
        <f aca="false">IF(I12="","",I12-J12)</f>
        <v/>
      </c>
      <c r="L12" s="24"/>
      <c r="M12" s="96"/>
      <c r="N12" s="96"/>
    </row>
    <row r="13" customFormat="false" ht="15" hidden="false" customHeight="true" outlineLevel="0" collapsed="false">
      <c r="A13" s="144"/>
      <c r="B13" s="144"/>
      <c r="C13" s="144"/>
      <c r="D13" s="144" t="n">
        <v>8</v>
      </c>
      <c r="E13" s="130"/>
      <c r="F13" s="144"/>
      <c r="G13" s="145"/>
      <c r="H13" s="144" t="s">
        <v>115</v>
      </c>
      <c r="I13" s="144"/>
      <c r="J13" s="144"/>
      <c r="K13" s="146" t="str">
        <f aca="false">IF(I13="","",I13-J13)</f>
        <v/>
      </c>
      <c r="L13" s="145"/>
      <c r="M13" s="144"/>
      <c r="N13" s="144"/>
    </row>
    <row r="14" customFormat="false" ht="15" hidden="false" customHeight="true" outlineLevel="0" collapsed="false">
      <c r="A14" s="96"/>
      <c r="B14" s="96"/>
      <c r="C14" s="96"/>
      <c r="D14" s="96" t="n">
        <v>9</v>
      </c>
      <c r="E14" s="142"/>
      <c r="F14" s="96"/>
      <c r="G14" s="24"/>
      <c r="H14" s="96" t="s">
        <v>115</v>
      </c>
      <c r="I14" s="96"/>
      <c r="J14" s="96"/>
      <c r="K14" s="143" t="str">
        <f aca="false">IF(I14="","",I14-J14)</f>
        <v/>
      </c>
      <c r="L14" s="24"/>
      <c r="M14" s="96"/>
      <c r="N14" s="96"/>
    </row>
    <row r="15" customFormat="false" ht="15" hidden="false" customHeight="true" outlineLevel="0" collapsed="false">
      <c r="A15" s="144"/>
      <c r="B15" s="144"/>
      <c r="C15" s="144"/>
      <c r="D15" s="144" t="n">
        <v>10</v>
      </c>
      <c r="E15" s="130"/>
      <c r="F15" s="144"/>
      <c r="G15" s="145"/>
      <c r="H15" s="144" t="s">
        <v>115</v>
      </c>
      <c r="I15" s="144"/>
      <c r="J15" s="144"/>
      <c r="K15" s="146" t="str">
        <f aca="false">IF(I15="","",I15-J15)</f>
        <v/>
      </c>
      <c r="L15" s="145"/>
      <c r="M15" s="144"/>
      <c r="N15" s="144"/>
    </row>
    <row r="16" customFormat="false" ht="15" hidden="false" customHeight="true" outlineLevel="0" collapsed="false">
      <c r="A16" s="96"/>
      <c r="B16" s="96"/>
      <c r="C16" s="96"/>
      <c r="D16" s="96" t="n">
        <v>11</v>
      </c>
      <c r="E16" s="142"/>
      <c r="F16" s="96"/>
      <c r="G16" s="24"/>
      <c r="H16" s="96" t="s">
        <v>115</v>
      </c>
      <c r="I16" s="96"/>
      <c r="J16" s="96"/>
      <c r="K16" s="143" t="str">
        <f aca="false">IF(I16="","",I16-J16)</f>
        <v/>
      </c>
      <c r="L16" s="24"/>
      <c r="M16" s="96"/>
      <c r="N16" s="96"/>
    </row>
    <row r="17" customFormat="false" ht="15" hidden="false" customHeight="true" outlineLevel="0" collapsed="false">
      <c r="A17" s="144"/>
      <c r="B17" s="144"/>
      <c r="C17" s="144"/>
      <c r="D17" s="144" t="n">
        <v>12</v>
      </c>
      <c r="E17" s="130"/>
      <c r="F17" s="144"/>
      <c r="G17" s="145"/>
      <c r="H17" s="144" t="s">
        <v>115</v>
      </c>
      <c r="I17" s="144"/>
      <c r="J17" s="144"/>
      <c r="K17" s="146" t="str">
        <f aca="false">IF(I17="","",I17-J17)</f>
        <v/>
      </c>
      <c r="L17" s="145"/>
      <c r="M17" s="144"/>
      <c r="N17" s="144"/>
    </row>
    <row r="18" customFormat="false" ht="15" hidden="false" customHeight="true" outlineLevel="0" collapsed="false">
      <c r="A18" s="96"/>
      <c r="B18" s="96"/>
      <c r="C18" s="96"/>
      <c r="D18" s="96" t="n">
        <v>13</v>
      </c>
      <c r="E18" s="142"/>
      <c r="F18" s="96"/>
      <c r="G18" s="24"/>
      <c r="H18" s="96" t="s">
        <v>115</v>
      </c>
      <c r="I18" s="96"/>
      <c r="J18" s="96"/>
      <c r="K18" s="143" t="str">
        <f aca="false">IF(I18="","",I18-J18)</f>
        <v/>
      </c>
      <c r="L18" s="24"/>
      <c r="M18" s="96"/>
      <c r="N18" s="96"/>
    </row>
    <row r="19" customFormat="false" ht="15" hidden="false" customHeight="true" outlineLevel="0" collapsed="false">
      <c r="A19" s="144"/>
      <c r="B19" s="144"/>
      <c r="C19" s="144"/>
      <c r="D19" s="144" t="n">
        <v>14</v>
      </c>
      <c r="E19" s="130"/>
      <c r="F19" s="144"/>
      <c r="G19" s="145"/>
      <c r="H19" s="144" t="s">
        <v>115</v>
      </c>
      <c r="I19" s="144"/>
      <c r="J19" s="144"/>
      <c r="K19" s="146" t="str">
        <f aca="false">IF(I19="","",I19-J19)</f>
        <v/>
      </c>
      <c r="L19" s="145"/>
      <c r="M19" s="144"/>
      <c r="N19" s="144"/>
    </row>
    <row r="20" customFormat="false" ht="15" hidden="false" customHeight="true" outlineLevel="0" collapsed="false">
      <c r="A20" s="96"/>
      <c r="B20" s="96"/>
      <c r="C20" s="96"/>
      <c r="D20" s="96" t="n">
        <v>15</v>
      </c>
      <c r="E20" s="142"/>
      <c r="F20" s="96"/>
      <c r="G20" s="24"/>
      <c r="H20" s="96" t="s">
        <v>115</v>
      </c>
      <c r="I20" s="96"/>
      <c r="J20" s="96"/>
      <c r="K20" s="143" t="str">
        <f aca="false">IF(I20="","",I20-J20)</f>
        <v/>
      </c>
      <c r="L20" s="24"/>
      <c r="M20" s="96"/>
      <c r="N20" s="96"/>
    </row>
    <row r="21" customFormat="false" ht="15" hidden="false" customHeight="true" outlineLevel="0" collapsed="false">
      <c r="A21" s="144"/>
      <c r="B21" s="144"/>
      <c r="C21" s="144"/>
      <c r="D21" s="144" t="n">
        <v>16</v>
      </c>
      <c r="E21" s="130"/>
      <c r="F21" s="144"/>
      <c r="G21" s="145"/>
      <c r="H21" s="144" t="s">
        <v>115</v>
      </c>
      <c r="I21" s="144"/>
      <c r="J21" s="144"/>
      <c r="K21" s="146" t="str">
        <f aca="false">IF(I21="","",I21-J21)</f>
        <v/>
      </c>
      <c r="L21" s="145"/>
      <c r="M21" s="144"/>
      <c r="N21" s="144"/>
    </row>
    <row r="22" customFormat="false" ht="15" hidden="false" customHeight="true" outlineLevel="0" collapsed="false">
      <c r="A22" s="96"/>
      <c r="B22" s="96"/>
      <c r="C22" s="96"/>
      <c r="D22" s="96" t="n">
        <v>17</v>
      </c>
      <c r="E22" s="142"/>
      <c r="F22" s="96"/>
      <c r="G22" s="24"/>
      <c r="H22" s="96" t="s">
        <v>115</v>
      </c>
      <c r="I22" s="96"/>
      <c r="J22" s="96"/>
      <c r="K22" s="143" t="str">
        <f aca="false">IF(I22="","",I22-J22)</f>
        <v/>
      </c>
      <c r="L22" s="24"/>
      <c r="M22" s="96"/>
      <c r="N22" s="96"/>
    </row>
    <row r="23" customFormat="false" ht="15" hidden="false" customHeight="true" outlineLevel="0" collapsed="false">
      <c r="A23" s="144"/>
      <c r="B23" s="144"/>
      <c r="C23" s="144"/>
      <c r="D23" s="144" t="n">
        <v>18</v>
      </c>
      <c r="E23" s="130"/>
      <c r="F23" s="144"/>
      <c r="G23" s="145"/>
      <c r="H23" s="144" t="s">
        <v>115</v>
      </c>
      <c r="I23" s="144"/>
      <c r="J23" s="144"/>
      <c r="K23" s="146" t="str">
        <f aca="false">IF(I23="","",I23-J23)</f>
        <v/>
      </c>
      <c r="L23" s="145"/>
      <c r="M23" s="144"/>
      <c r="N23" s="144"/>
    </row>
    <row r="24" customFormat="false" ht="15" hidden="false" customHeight="true" outlineLevel="0" collapsed="false">
      <c r="A24" s="96"/>
      <c r="B24" s="96"/>
      <c r="C24" s="96"/>
      <c r="D24" s="96" t="n">
        <v>19</v>
      </c>
      <c r="E24" s="142"/>
      <c r="F24" s="96"/>
      <c r="G24" s="24"/>
      <c r="H24" s="96" t="s">
        <v>115</v>
      </c>
      <c r="I24" s="96"/>
      <c r="J24" s="96"/>
      <c r="K24" s="143" t="str">
        <f aca="false">IF(I24="","",I24-J24)</f>
        <v/>
      </c>
      <c r="L24" s="24"/>
      <c r="M24" s="96"/>
      <c r="N24" s="96"/>
    </row>
    <row r="25" customFormat="false" ht="15" hidden="false" customHeight="true" outlineLevel="0" collapsed="false">
      <c r="A25" s="144"/>
      <c r="B25" s="144"/>
      <c r="C25" s="144"/>
      <c r="D25" s="144" t="n">
        <v>20</v>
      </c>
      <c r="E25" s="130"/>
      <c r="F25" s="144"/>
      <c r="G25" s="145"/>
      <c r="H25" s="144" t="s">
        <v>115</v>
      </c>
      <c r="I25" s="144"/>
      <c r="J25" s="144"/>
      <c r="K25" s="146" t="str">
        <f aca="false">IF(I25="","",I25-J25)</f>
        <v/>
      </c>
      <c r="L25" s="145"/>
      <c r="M25" s="144"/>
      <c r="N25" s="144"/>
    </row>
    <row r="26" customFormat="false" ht="15" hidden="false" customHeight="true" outlineLevel="0" collapsed="false">
      <c r="A26" s="96"/>
      <c r="B26" s="96"/>
      <c r="C26" s="96"/>
      <c r="D26" s="96" t="n">
        <v>21</v>
      </c>
      <c r="E26" s="142"/>
      <c r="F26" s="96"/>
      <c r="G26" s="24"/>
      <c r="H26" s="96" t="s">
        <v>115</v>
      </c>
      <c r="I26" s="96"/>
      <c r="J26" s="96"/>
      <c r="K26" s="143" t="str">
        <f aca="false">IF(I26="","",I26-J26)</f>
        <v/>
      </c>
      <c r="L26" s="24"/>
      <c r="M26" s="96"/>
      <c r="N26" s="96"/>
    </row>
    <row r="27" customFormat="false" ht="15" hidden="false" customHeight="true" outlineLevel="0" collapsed="false">
      <c r="A27" s="144"/>
      <c r="B27" s="144"/>
      <c r="C27" s="144"/>
      <c r="D27" s="144" t="n">
        <v>22</v>
      </c>
      <c r="E27" s="130"/>
      <c r="F27" s="144"/>
      <c r="G27" s="145"/>
      <c r="H27" s="144" t="s">
        <v>115</v>
      </c>
      <c r="I27" s="144"/>
      <c r="J27" s="144"/>
      <c r="K27" s="146" t="str">
        <f aca="false">IF(I27="","",I27-J27)</f>
        <v/>
      </c>
      <c r="L27" s="145"/>
      <c r="M27" s="144"/>
      <c r="N27" s="144"/>
    </row>
    <row r="28" customFormat="false" ht="15" hidden="false" customHeight="true" outlineLevel="0" collapsed="false">
      <c r="A28" s="96"/>
      <c r="B28" s="96"/>
      <c r="C28" s="96"/>
      <c r="D28" s="96" t="n">
        <v>23</v>
      </c>
      <c r="E28" s="142"/>
      <c r="F28" s="96"/>
      <c r="G28" s="24"/>
      <c r="H28" s="96" t="s">
        <v>115</v>
      </c>
      <c r="I28" s="96"/>
      <c r="J28" s="96"/>
      <c r="K28" s="143" t="str">
        <f aca="false">IF(I28="","",I28-J28)</f>
        <v/>
      </c>
      <c r="L28" s="24"/>
      <c r="M28" s="96"/>
      <c r="N28" s="96"/>
    </row>
    <row r="29" customFormat="false" ht="15" hidden="false" customHeight="true" outlineLevel="0" collapsed="false">
      <c r="A29" s="144"/>
      <c r="B29" s="144"/>
      <c r="C29" s="144"/>
      <c r="D29" s="144" t="n">
        <v>24</v>
      </c>
      <c r="E29" s="130"/>
      <c r="F29" s="144"/>
      <c r="G29" s="145"/>
      <c r="H29" s="144" t="s">
        <v>115</v>
      </c>
      <c r="I29" s="144"/>
      <c r="J29" s="144"/>
      <c r="K29" s="146" t="str">
        <f aca="false">IF(I29="","",I29-J29)</f>
        <v/>
      </c>
      <c r="L29" s="145"/>
      <c r="M29" s="144"/>
      <c r="N29" s="144"/>
    </row>
    <row r="30" customFormat="false" ht="15" hidden="false" customHeight="true" outlineLevel="0" collapsed="false">
      <c r="A30" s="96"/>
      <c r="B30" s="96"/>
      <c r="C30" s="96"/>
      <c r="D30" s="96" t="n">
        <v>25</v>
      </c>
      <c r="E30" s="142"/>
      <c r="F30" s="96"/>
      <c r="G30" s="24"/>
      <c r="H30" s="96" t="s">
        <v>115</v>
      </c>
      <c r="I30" s="96"/>
      <c r="J30" s="96"/>
      <c r="K30" s="143" t="str">
        <f aca="false">IF(I30="","",I30-J30)</f>
        <v/>
      </c>
      <c r="L30" s="24"/>
      <c r="M30" s="96"/>
      <c r="N30" s="96"/>
    </row>
    <row r="31" customFormat="false" ht="15" hidden="false" customHeight="true" outlineLevel="0" collapsed="false">
      <c r="A31" s="144"/>
      <c r="B31" s="144"/>
      <c r="C31" s="144"/>
      <c r="D31" s="144" t="n">
        <v>26</v>
      </c>
      <c r="E31" s="130"/>
      <c r="F31" s="144"/>
      <c r="G31" s="145"/>
      <c r="H31" s="144" t="s">
        <v>115</v>
      </c>
      <c r="I31" s="144"/>
      <c r="J31" s="144"/>
      <c r="K31" s="146" t="str">
        <f aca="false">IF(I31="","",I31-J31)</f>
        <v/>
      </c>
      <c r="L31" s="145"/>
      <c r="M31" s="144"/>
      <c r="N31" s="144"/>
    </row>
    <row r="32" customFormat="false" ht="15" hidden="false" customHeight="true" outlineLevel="0" collapsed="false">
      <c r="A32" s="96"/>
      <c r="B32" s="96"/>
      <c r="C32" s="96"/>
      <c r="D32" s="96" t="n">
        <v>27</v>
      </c>
      <c r="E32" s="142"/>
      <c r="F32" s="96"/>
      <c r="G32" s="24"/>
      <c r="H32" s="96" t="s">
        <v>115</v>
      </c>
      <c r="I32" s="96"/>
      <c r="J32" s="96"/>
      <c r="K32" s="143" t="str">
        <f aca="false">IF(I32="","",I32-J32)</f>
        <v/>
      </c>
      <c r="L32" s="24"/>
      <c r="M32" s="96"/>
      <c r="N32" s="96"/>
    </row>
    <row r="33" customFormat="false" ht="15" hidden="false" customHeight="true" outlineLevel="0" collapsed="false">
      <c r="A33" s="144"/>
      <c r="B33" s="144"/>
      <c r="C33" s="144"/>
      <c r="D33" s="144" t="n">
        <v>28</v>
      </c>
      <c r="E33" s="130"/>
      <c r="F33" s="144"/>
      <c r="G33" s="145"/>
      <c r="H33" s="144" t="s">
        <v>115</v>
      </c>
      <c r="I33" s="144"/>
      <c r="J33" s="144"/>
      <c r="K33" s="146" t="str">
        <f aca="false">IF(I33="","",I33-J33)</f>
        <v/>
      </c>
      <c r="L33" s="145"/>
      <c r="M33" s="144"/>
      <c r="N33" s="144"/>
    </row>
    <row r="34" customFormat="false" ht="15" hidden="false" customHeight="true" outlineLevel="0" collapsed="false">
      <c r="A34" s="96"/>
      <c r="B34" s="96"/>
      <c r="C34" s="96"/>
      <c r="D34" s="96" t="n">
        <v>29</v>
      </c>
      <c r="E34" s="142"/>
      <c r="F34" s="96"/>
      <c r="G34" s="24"/>
      <c r="H34" s="96" t="s">
        <v>115</v>
      </c>
      <c r="I34" s="96"/>
      <c r="J34" s="96"/>
      <c r="K34" s="143" t="str">
        <f aca="false">IF(I34="","",I34-J34)</f>
        <v/>
      </c>
      <c r="L34" s="24"/>
      <c r="M34" s="96"/>
      <c r="N34" s="96"/>
    </row>
    <row r="35" customFormat="false" ht="15" hidden="false" customHeight="true" outlineLevel="0" collapsed="false">
      <c r="A35" s="144"/>
      <c r="B35" s="144"/>
      <c r="C35" s="144"/>
      <c r="D35" s="144" t="n">
        <v>30</v>
      </c>
      <c r="E35" s="130"/>
      <c r="F35" s="144"/>
      <c r="G35" s="145"/>
      <c r="H35" s="144" t="s">
        <v>115</v>
      </c>
      <c r="I35" s="144"/>
      <c r="J35" s="144"/>
      <c r="K35" s="146" t="str">
        <f aca="false">IF(I35="","",I35-J35)</f>
        <v/>
      </c>
      <c r="L35" s="145"/>
      <c r="M35" s="144"/>
      <c r="N35" s="144"/>
    </row>
    <row r="36" customFormat="false" ht="15" hidden="false" customHeight="true" outlineLevel="0" collapsed="false">
      <c r="A36" s="96"/>
      <c r="B36" s="96"/>
      <c r="C36" s="96"/>
      <c r="D36" s="96" t="n">
        <v>31</v>
      </c>
      <c r="E36" s="142"/>
      <c r="F36" s="96"/>
      <c r="G36" s="24"/>
      <c r="H36" s="96" t="s">
        <v>115</v>
      </c>
      <c r="I36" s="96"/>
      <c r="J36" s="96"/>
      <c r="K36" s="143" t="str">
        <f aca="false">IF(I36="","",I36-J36)</f>
        <v/>
      </c>
      <c r="L36" s="24"/>
      <c r="M36" s="96"/>
      <c r="N36" s="96"/>
    </row>
    <row r="37" customFormat="false" ht="15" hidden="false" customHeight="true" outlineLevel="0" collapsed="false">
      <c r="A37" s="144"/>
      <c r="B37" s="144"/>
      <c r="C37" s="144"/>
      <c r="D37" s="144" t="n">
        <v>32</v>
      </c>
      <c r="E37" s="130"/>
      <c r="F37" s="144"/>
      <c r="G37" s="145"/>
      <c r="H37" s="144" t="s">
        <v>115</v>
      </c>
      <c r="I37" s="144"/>
      <c r="J37" s="144"/>
      <c r="K37" s="146" t="str">
        <f aca="false">IF(I37="","",I37-J37)</f>
        <v/>
      </c>
      <c r="L37" s="145"/>
      <c r="M37" s="144"/>
      <c r="N37" s="144"/>
    </row>
    <row r="38" customFormat="false" ht="15" hidden="false" customHeight="true" outlineLevel="0" collapsed="false">
      <c r="A38" s="96"/>
      <c r="B38" s="96"/>
      <c r="C38" s="96"/>
      <c r="D38" s="96" t="n">
        <v>33</v>
      </c>
      <c r="E38" s="142"/>
      <c r="F38" s="96"/>
      <c r="G38" s="24"/>
      <c r="H38" s="96" t="s">
        <v>115</v>
      </c>
      <c r="I38" s="96"/>
      <c r="J38" s="96"/>
      <c r="K38" s="143" t="str">
        <f aca="false">IF(I38="","",I38-J38)</f>
        <v/>
      </c>
      <c r="L38" s="24"/>
      <c r="M38" s="96"/>
      <c r="N38" s="96"/>
    </row>
    <row r="39" customFormat="false" ht="15" hidden="false" customHeight="true" outlineLevel="0" collapsed="false">
      <c r="A39" s="144"/>
      <c r="B39" s="144"/>
      <c r="C39" s="144"/>
      <c r="D39" s="144" t="n">
        <v>34</v>
      </c>
      <c r="E39" s="130"/>
      <c r="F39" s="144"/>
      <c r="G39" s="145"/>
      <c r="H39" s="144" t="s">
        <v>115</v>
      </c>
      <c r="I39" s="144"/>
      <c r="J39" s="144"/>
      <c r="K39" s="146" t="str">
        <f aca="false">IF(I39="","",I39-J39)</f>
        <v/>
      </c>
      <c r="L39" s="145"/>
      <c r="M39" s="144"/>
      <c r="N39" s="144"/>
    </row>
    <row r="40" customFormat="false" ht="15" hidden="false" customHeight="true" outlineLevel="0" collapsed="false">
      <c r="A40" s="96"/>
      <c r="B40" s="96"/>
      <c r="C40" s="96"/>
      <c r="D40" s="96" t="n">
        <v>35</v>
      </c>
      <c r="E40" s="142"/>
      <c r="F40" s="96"/>
      <c r="G40" s="24"/>
      <c r="H40" s="96" t="s">
        <v>115</v>
      </c>
      <c r="I40" s="96"/>
      <c r="J40" s="96"/>
      <c r="K40" s="143" t="str">
        <f aca="false">IF(I40="","",I40-J40)</f>
        <v/>
      </c>
      <c r="L40" s="24"/>
      <c r="M40" s="96"/>
      <c r="N40" s="96"/>
    </row>
    <row r="41" customFormat="false" ht="15" hidden="false" customHeight="true" outlineLevel="0" collapsed="false">
      <c r="A41" s="144"/>
      <c r="B41" s="144"/>
      <c r="C41" s="144"/>
      <c r="D41" s="144" t="n">
        <v>36</v>
      </c>
      <c r="E41" s="130"/>
      <c r="F41" s="144"/>
      <c r="G41" s="145"/>
      <c r="H41" s="144" t="s">
        <v>115</v>
      </c>
      <c r="I41" s="144"/>
      <c r="J41" s="144"/>
      <c r="K41" s="146" t="str">
        <f aca="false">IF(I41="","",I41-J41)</f>
        <v/>
      </c>
      <c r="L41" s="145"/>
      <c r="M41" s="144"/>
      <c r="N41" s="144"/>
    </row>
    <row r="42" customFormat="false" ht="15" hidden="false" customHeight="true" outlineLevel="0" collapsed="false">
      <c r="A42" s="96"/>
      <c r="B42" s="96"/>
      <c r="C42" s="96"/>
      <c r="D42" s="96" t="n">
        <v>37</v>
      </c>
      <c r="E42" s="142"/>
      <c r="F42" s="96"/>
      <c r="G42" s="24"/>
      <c r="H42" s="96" t="s">
        <v>115</v>
      </c>
      <c r="I42" s="96"/>
      <c r="J42" s="96"/>
      <c r="K42" s="143" t="str">
        <f aca="false">IF(I42="","",I42-J42)</f>
        <v/>
      </c>
      <c r="L42" s="24"/>
      <c r="M42" s="96"/>
      <c r="N42" s="96"/>
    </row>
    <row r="43" customFormat="false" ht="15" hidden="false" customHeight="true" outlineLevel="0" collapsed="false">
      <c r="A43" s="144"/>
      <c r="B43" s="144"/>
      <c r="C43" s="144"/>
      <c r="D43" s="144" t="n">
        <v>38</v>
      </c>
      <c r="E43" s="130"/>
      <c r="F43" s="144"/>
      <c r="G43" s="145"/>
      <c r="H43" s="144" t="s">
        <v>115</v>
      </c>
      <c r="I43" s="144"/>
      <c r="J43" s="144"/>
      <c r="K43" s="146" t="str">
        <f aca="false">IF(I43="","",I43-J43)</f>
        <v/>
      </c>
      <c r="L43" s="145"/>
      <c r="M43" s="144"/>
      <c r="N43" s="144"/>
    </row>
    <row r="44" customFormat="false" ht="15" hidden="false" customHeight="true" outlineLevel="0" collapsed="false">
      <c r="A44" s="96"/>
      <c r="B44" s="96"/>
      <c r="C44" s="96"/>
      <c r="D44" s="96" t="n">
        <v>39</v>
      </c>
      <c r="E44" s="142"/>
      <c r="F44" s="96"/>
      <c r="G44" s="24"/>
      <c r="H44" s="96" t="s">
        <v>115</v>
      </c>
      <c r="I44" s="96"/>
      <c r="J44" s="96"/>
      <c r="K44" s="143" t="str">
        <f aca="false">IF(I44="","",I44-J44)</f>
        <v/>
      </c>
      <c r="L44" s="24"/>
      <c r="M44" s="96"/>
      <c r="N44" s="96"/>
    </row>
    <row r="45" customFormat="false" ht="15" hidden="false" customHeight="true" outlineLevel="0" collapsed="false">
      <c r="A45" s="144"/>
      <c r="B45" s="144"/>
      <c r="C45" s="144"/>
      <c r="D45" s="144" t="n">
        <v>40</v>
      </c>
      <c r="E45" s="130"/>
      <c r="F45" s="144"/>
      <c r="G45" s="145"/>
      <c r="H45" s="144" t="s">
        <v>115</v>
      </c>
      <c r="I45" s="144"/>
      <c r="J45" s="144"/>
      <c r="K45" s="146" t="str">
        <f aca="false">IF(I45="","",I45-J45)</f>
        <v/>
      </c>
      <c r="L45" s="145"/>
      <c r="M45" s="144"/>
      <c r="N45" s="144"/>
    </row>
    <row r="46" customFormat="false" ht="15" hidden="false" customHeight="true" outlineLevel="0" collapsed="false">
      <c r="A46" s="96"/>
      <c r="B46" s="96"/>
      <c r="C46" s="96"/>
      <c r="D46" s="96" t="n">
        <v>41</v>
      </c>
      <c r="E46" s="142"/>
      <c r="F46" s="96"/>
      <c r="G46" s="24"/>
      <c r="H46" s="96" t="s">
        <v>115</v>
      </c>
      <c r="I46" s="96"/>
      <c r="J46" s="96"/>
      <c r="K46" s="143" t="str">
        <f aca="false">IF(I46="","",I46-J46)</f>
        <v/>
      </c>
      <c r="L46" s="24"/>
      <c r="M46" s="96"/>
      <c r="N46" s="96"/>
    </row>
    <row r="47" customFormat="false" ht="15" hidden="false" customHeight="true" outlineLevel="0" collapsed="false">
      <c r="A47" s="144"/>
      <c r="B47" s="144"/>
      <c r="C47" s="144"/>
      <c r="D47" s="144" t="n">
        <v>42</v>
      </c>
      <c r="E47" s="130"/>
      <c r="F47" s="144"/>
      <c r="G47" s="145"/>
      <c r="H47" s="144" t="s">
        <v>115</v>
      </c>
      <c r="I47" s="144"/>
      <c r="J47" s="144"/>
      <c r="K47" s="146" t="str">
        <f aca="false">IF(I47="","",I47-J47)</f>
        <v/>
      </c>
      <c r="L47" s="145"/>
      <c r="M47" s="144"/>
      <c r="N47" s="144"/>
    </row>
    <row r="48" customFormat="false" ht="15" hidden="false" customHeight="true" outlineLevel="0" collapsed="false">
      <c r="A48" s="96"/>
      <c r="B48" s="96"/>
      <c r="C48" s="96"/>
      <c r="D48" s="96" t="n">
        <v>43</v>
      </c>
      <c r="E48" s="142"/>
      <c r="F48" s="96"/>
      <c r="G48" s="24"/>
      <c r="H48" s="96" t="s">
        <v>115</v>
      </c>
      <c r="I48" s="96"/>
      <c r="J48" s="96"/>
      <c r="K48" s="143" t="str">
        <f aca="false">IF(I48="","",I48-J48)</f>
        <v/>
      </c>
      <c r="L48" s="24"/>
      <c r="M48" s="96"/>
      <c r="N48" s="96"/>
    </row>
    <row r="49" customFormat="false" ht="15" hidden="false" customHeight="true" outlineLevel="0" collapsed="false">
      <c r="A49" s="144"/>
      <c r="B49" s="144"/>
      <c r="C49" s="144"/>
      <c r="D49" s="144" t="n">
        <v>44</v>
      </c>
      <c r="E49" s="130"/>
      <c r="F49" s="144"/>
      <c r="G49" s="145"/>
      <c r="H49" s="144" t="s">
        <v>115</v>
      </c>
      <c r="I49" s="144"/>
      <c r="J49" s="144"/>
      <c r="K49" s="146" t="str">
        <f aca="false">IF(I49="","",I49-J49)</f>
        <v/>
      </c>
      <c r="L49" s="145"/>
      <c r="M49" s="144"/>
      <c r="N49" s="144"/>
    </row>
    <row r="50" customFormat="false" ht="15" hidden="false" customHeight="true" outlineLevel="0" collapsed="false">
      <c r="A50" s="96"/>
      <c r="B50" s="96"/>
      <c r="C50" s="96"/>
      <c r="D50" s="96" t="n">
        <v>45</v>
      </c>
      <c r="E50" s="142"/>
      <c r="F50" s="96"/>
      <c r="G50" s="24"/>
      <c r="H50" s="96" t="s">
        <v>115</v>
      </c>
      <c r="I50" s="96"/>
      <c r="J50" s="96"/>
      <c r="K50" s="143" t="str">
        <f aca="false">IF(I50="","",I50-J50)</f>
        <v/>
      </c>
      <c r="L50" s="24"/>
      <c r="M50" s="96"/>
      <c r="N50" s="96"/>
    </row>
    <row r="51" customFormat="false" ht="15" hidden="false" customHeight="true" outlineLevel="0" collapsed="false">
      <c r="A51" s="144"/>
      <c r="B51" s="144"/>
      <c r="C51" s="144"/>
      <c r="D51" s="144" t="n">
        <v>46</v>
      </c>
      <c r="E51" s="130"/>
      <c r="F51" s="144"/>
      <c r="G51" s="145"/>
      <c r="H51" s="144" t="s">
        <v>115</v>
      </c>
      <c r="I51" s="144"/>
      <c r="J51" s="144"/>
      <c r="K51" s="146" t="str">
        <f aca="false">IF(I51="","",I51-J51)</f>
        <v/>
      </c>
      <c r="L51" s="145"/>
      <c r="M51" s="144"/>
      <c r="N51" s="144"/>
    </row>
    <row r="52" customFormat="false" ht="15" hidden="false" customHeight="true" outlineLevel="0" collapsed="false">
      <c r="A52" s="96"/>
      <c r="B52" s="96"/>
      <c r="C52" s="96"/>
      <c r="D52" s="96" t="n">
        <v>47</v>
      </c>
      <c r="E52" s="142"/>
      <c r="F52" s="96"/>
      <c r="G52" s="24"/>
      <c r="H52" s="96" t="s">
        <v>115</v>
      </c>
      <c r="I52" s="96"/>
      <c r="J52" s="96"/>
      <c r="K52" s="143" t="str">
        <f aca="false">IF(I52="","",I52-J52)</f>
        <v/>
      </c>
      <c r="L52" s="24"/>
      <c r="M52" s="96"/>
      <c r="N52" s="96"/>
    </row>
    <row r="53" customFormat="false" ht="15" hidden="false" customHeight="true" outlineLevel="0" collapsed="false">
      <c r="A53" s="144"/>
      <c r="B53" s="144"/>
      <c r="C53" s="144"/>
      <c r="D53" s="144" t="n">
        <v>48</v>
      </c>
      <c r="E53" s="130"/>
      <c r="F53" s="144"/>
      <c r="G53" s="145"/>
      <c r="H53" s="144" t="s">
        <v>115</v>
      </c>
      <c r="I53" s="144"/>
      <c r="J53" s="144"/>
      <c r="K53" s="146" t="str">
        <f aca="false">IF(I53="","",I53-J53)</f>
        <v/>
      </c>
      <c r="L53" s="145"/>
      <c r="M53" s="144"/>
      <c r="N53" s="144"/>
    </row>
    <row r="54" customFormat="false" ht="15" hidden="false" customHeight="true" outlineLevel="0" collapsed="false">
      <c r="A54" s="96"/>
      <c r="B54" s="96"/>
      <c r="C54" s="96"/>
      <c r="D54" s="96" t="n">
        <v>49</v>
      </c>
      <c r="E54" s="142"/>
      <c r="F54" s="96"/>
      <c r="G54" s="24"/>
      <c r="H54" s="96" t="s">
        <v>115</v>
      </c>
      <c r="I54" s="96"/>
      <c r="J54" s="96"/>
      <c r="K54" s="143" t="str">
        <f aca="false">IF(I54="","",I54-J54)</f>
        <v/>
      </c>
      <c r="L54" s="24"/>
      <c r="M54" s="96"/>
      <c r="N54" s="96"/>
    </row>
    <row r="55" customFormat="false" ht="15" hidden="false" customHeight="true" outlineLevel="0" collapsed="false">
      <c r="A55" s="144"/>
      <c r="B55" s="144"/>
      <c r="C55" s="144"/>
      <c r="D55" s="144" t="n">
        <v>50</v>
      </c>
      <c r="E55" s="130"/>
      <c r="F55" s="144"/>
      <c r="G55" s="145"/>
      <c r="H55" s="144" t="s">
        <v>115</v>
      </c>
      <c r="I55" s="144"/>
      <c r="J55" s="144"/>
      <c r="K55" s="146" t="str">
        <f aca="false">IF(I55="","",I55-J55)</f>
        <v/>
      </c>
      <c r="L55" s="145"/>
      <c r="M55" s="144"/>
      <c r="N55" s="144"/>
    </row>
    <row r="56" customFormat="false" ht="15" hidden="false" customHeight="true" outlineLevel="0" collapsed="false">
      <c r="A56" s="96"/>
      <c r="B56" s="96"/>
      <c r="C56" s="96"/>
      <c r="D56" s="96" t="n">
        <v>51</v>
      </c>
      <c r="E56" s="142"/>
      <c r="F56" s="96"/>
      <c r="G56" s="24"/>
      <c r="H56" s="96" t="s">
        <v>115</v>
      </c>
      <c r="I56" s="96"/>
      <c r="J56" s="96"/>
      <c r="K56" s="143" t="str">
        <f aca="false">IF(I56="","",I56-J56)</f>
        <v/>
      </c>
      <c r="L56" s="24"/>
      <c r="M56" s="96"/>
      <c r="N56" s="96"/>
    </row>
    <row r="57" customFormat="false" ht="15" hidden="false" customHeight="true" outlineLevel="0" collapsed="false">
      <c r="A57" s="144"/>
      <c r="B57" s="144"/>
      <c r="C57" s="144"/>
      <c r="D57" s="144" t="n">
        <v>52</v>
      </c>
      <c r="E57" s="130"/>
      <c r="F57" s="144"/>
      <c r="G57" s="145"/>
      <c r="H57" s="144" t="s">
        <v>115</v>
      </c>
      <c r="I57" s="144"/>
      <c r="J57" s="144"/>
      <c r="K57" s="146" t="str">
        <f aca="false">IF(I57="","",I57-J57)</f>
        <v/>
      </c>
      <c r="L57" s="145"/>
      <c r="M57" s="144"/>
      <c r="N57" s="144"/>
    </row>
    <row r="58" customFormat="false" ht="15" hidden="false" customHeight="true" outlineLevel="0" collapsed="false">
      <c r="A58" s="96"/>
      <c r="B58" s="96"/>
      <c r="C58" s="96"/>
      <c r="D58" s="96" t="n">
        <v>53</v>
      </c>
      <c r="E58" s="142"/>
      <c r="F58" s="96"/>
      <c r="G58" s="24"/>
      <c r="H58" s="96" t="s">
        <v>115</v>
      </c>
      <c r="I58" s="96"/>
      <c r="J58" s="96"/>
      <c r="K58" s="143" t="str">
        <f aca="false">IF(I58="","",I58-J58)</f>
        <v/>
      </c>
      <c r="L58" s="24"/>
      <c r="M58" s="96"/>
      <c r="N58" s="96"/>
    </row>
    <row r="59" customFormat="false" ht="15" hidden="false" customHeight="true" outlineLevel="0" collapsed="false">
      <c r="A59" s="144"/>
      <c r="B59" s="144"/>
      <c r="C59" s="144"/>
      <c r="D59" s="144" t="n">
        <v>54</v>
      </c>
      <c r="E59" s="130"/>
      <c r="F59" s="144"/>
      <c r="G59" s="145"/>
      <c r="H59" s="144" t="s">
        <v>115</v>
      </c>
      <c r="I59" s="144"/>
      <c r="J59" s="144"/>
      <c r="K59" s="146" t="str">
        <f aca="false">IF(I59="","",I59-J59)</f>
        <v/>
      </c>
      <c r="L59" s="145"/>
      <c r="M59" s="144"/>
      <c r="N59" s="144"/>
    </row>
    <row r="60" customFormat="false" ht="15" hidden="false" customHeight="true" outlineLevel="0" collapsed="false">
      <c r="A60" s="96"/>
      <c r="B60" s="96"/>
      <c r="C60" s="96"/>
      <c r="D60" s="96" t="n">
        <v>55</v>
      </c>
      <c r="E60" s="142"/>
      <c r="F60" s="96"/>
      <c r="G60" s="24"/>
      <c r="H60" s="96" t="s">
        <v>115</v>
      </c>
      <c r="I60" s="96"/>
      <c r="J60" s="96"/>
      <c r="K60" s="143" t="str">
        <f aca="false">IF(I60="","",I60-J60)</f>
        <v/>
      </c>
      <c r="L60" s="24"/>
      <c r="M60" s="96"/>
      <c r="N60" s="96"/>
    </row>
    <row r="61" customFormat="false" ht="15" hidden="false" customHeight="true" outlineLevel="0" collapsed="false">
      <c r="A61" s="144"/>
      <c r="B61" s="144"/>
      <c r="C61" s="144"/>
      <c r="D61" s="144" t="n">
        <v>56</v>
      </c>
      <c r="E61" s="130"/>
      <c r="F61" s="144"/>
      <c r="G61" s="145"/>
      <c r="H61" s="144" t="s">
        <v>115</v>
      </c>
      <c r="I61" s="144"/>
      <c r="J61" s="144"/>
      <c r="K61" s="146" t="str">
        <f aca="false">IF(I61="","",I61-J61)</f>
        <v/>
      </c>
      <c r="L61" s="145"/>
      <c r="M61" s="144"/>
      <c r="N61" s="144"/>
    </row>
    <row r="62" customFormat="false" ht="15" hidden="false" customHeight="true" outlineLevel="0" collapsed="false">
      <c r="A62" s="96"/>
      <c r="B62" s="96"/>
      <c r="C62" s="96"/>
      <c r="D62" s="96" t="n">
        <v>57</v>
      </c>
      <c r="E62" s="142"/>
      <c r="F62" s="96"/>
      <c r="G62" s="24"/>
      <c r="H62" s="96" t="s">
        <v>115</v>
      </c>
      <c r="I62" s="96"/>
      <c r="J62" s="96"/>
      <c r="K62" s="143" t="str">
        <f aca="false">IF(I62="","",I62-J62)</f>
        <v/>
      </c>
      <c r="L62" s="24"/>
      <c r="M62" s="96"/>
      <c r="N62" s="96"/>
    </row>
    <row r="63" customFormat="false" ht="15" hidden="false" customHeight="true" outlineLevel="0" collapsed="false">
      <c r="A63" s="144"/>
      <c r="B63" s="144"/>
      <c r="C63" s="144"/>
      <c r="D63" s="144" t="n">
        <v>58</v>
      </c>
      <c r="E63" s="130"/>
      <c r="F63" s="144"/>
      <c r="G63" s="145"/>
      <c r="H63" s="144" t="s">
        <v>115</v>
      </c>
      <c r="I63" s="144"/>
      <c r="J63" s="144"/>
      <c r="K63" s="146" t="str">
        <f aca="false">IF(I63="","",I63-J63)</f>
        <v/>
      </c>
      <c r="L63" s="145"/>
      <c r="M63" s="144"/>
      <c r="N63" s="144"/>
    </row>
    <row r="64" customFormat="false" ht="15" hidden="false" customHeight="true" outlineLevel="0" collapsed="false">
      <c r="A64" s="96"/>
      <c r="B64" s="96"/>
      <c r="C64" s="96"/>
      <c r="D64" s="96" t="n">
        <v>59</v>
      </c>
      <c r="E64" s="142"/>
      <c r="F64" s="96"/>
      <c r="G64" s="24"/>
      <c r="H64" s="96" t="s">
        <v>115</v>
      </c>
      <c r="I64" s="96"/>
      <c r="J64" s="96"/>
      <c r="K64" s="143" t="str">
        <f aca="false">IF(I64="","",I64-J64)</f>
        <v/>
      </c>
      <c r="L64" s="24"/>
      <c r="M64" s="96"/>
      <c r="N64" s="96"/>
    </row>
    <row r="65" customFormat="false" ht="15" hidden="false" customHeight="true" outlineLevel="0" collapsed="false">
      <c r="A65" s="144"/>
      <c r="B65" s="144"/>
      <c r="C65" s="144"/>
      <c r="D65" s="144" t="n">
        <v>60</v>
      </c>
      <c r="E65" s="130"/>
      <c r="F65" s="144"/>
      <c r="G65" s="145"/>
      <c r="H65" s="144" t="s">
        <v>115</v>
      </c>
      <c r="I65" s="144"/>
      <c r="J65" s="144"/>
      <c r="K65" s="146" t="str">
        <f aca="false">IF(I65="","",I65-J65)</f>
        <v/>
      </c>
      <c r="L65" s="145"/>
      <c r="M65" s="144"/>
      <c r="N65" s="144"/>
    </row>
    <row r="66" customFormat="false" ht="15" hidden="false" customHeight="true" outlineLevel="0" collapsed="false">
      <c r="A66" s="96"/>
      <c r="B66" s="96"/>
      <c r="C66" s="96"/>
      <c r="D66" s="96" t="n">
        <v>61</v>
      </c>
      <c r="E66" s="142"/>
      <c r="F66" s="96"/>
      <c r="G66" s="24"/>
      <c r="H66" s="96" t="s">
        <v>115</v>
      </c>
      <c r="I66" s="96"/>
      <c r="J66" s="96"/>
      <c r="K66" s="143" t="str">
        <f aca="false">IF(I66="","",I66-J66)</f>
        <v/>
      </c>
      <c r="L66" s="24"/>
      <c r="M66" s="96"/>
      <c r="N66" s="96"/>
    </row>
    <row r="67" customFormat="false" ht="15" hidden="false" customHeight="true" outlineLevel="0" collapsed="false">
      <c r="A67" s="144"/>
      <c r="B67" s="144"/>
      <c r="C67" s="144"/>
      <c r="D67" s="144" t="n">
        <v>62</v>
      </c>
      <c r="E67" s="130"/>
      <c r="F67" s="144"/>
      <c r="G67" s="145"/>
      <c r="H67" s="144" t="s">
        <v>115</v>
      </c>
      <c r="I67" s="144"/>
      <c r="J67" s="144"/>
      <c r="K67" s="146" t="str">
        <f aca="false">IF(I67="","",I67-J67)</f>
        <v/>
      </c>
      <c r="L67" s="145"/>
      <c r="M67" s="144"/>
      <c r="N67" s="144"/>
    </row>
    <row r="68" customFormat="false" ht="15" hidden="false" customHeight="true" outlineLevel="0" collapsed="false">
      <c r="A68" s="96"/>
      <c r="B68" s="96"/>
      <c r="C68" s="96"/>
      <c r="D68" s="96" t="n">
        <v>63</v>
      </c>
      <c r="E68" s="142"/>
      <c r="F68" s="96"/>
      <c r="G68" s="24"/>
      <c r="H68" s="96" t="s">
        <v>115</v>
      </c>
      <c r="I68" s="96"/>
      <c r="J68" s="96"/>
      <c r="K68" s="143" t="str">
        <f aca="false">IF(I68="","",I68-J68)</f>
        <v/>
      </c>
      <c r="L68" s="24"/>
      <c r="M68" s="96"/>
      <c r="N68" s="96"/>
    </row>
    <row r="69" customFormat="false" ht="15" hidden="false" customHeight="true" outlineLevel="0" collapsed="false">
      <c r="A69" s="144"/>
      <c r="B69" s="144"/>
      <c r="C69" s="144"/>
      <c r="D69" s="144" t="n">
        <v>64</v>
      </c>
      <c r="E69" s="130"/>
      <c r="F69" s="144"/>
      <c r="G69" s="145"/>
      <c r="H69" s="144" t="s">
        <v>115</v>
      </c>
      <c r="I69" s="144"/>
      <c r="J69" s="144"/>
      <c r="K69" s="146" t="str">
        <f aca="false">IF(I69="","",I69-J69)</f>
        <v/>
      </c>
      <c r="L69" s="145"/>
      <c r="M69" s="144"/>
      <c r="N69" s="144"/>
    </row>
    <row r="70" customFormat="false" ht="15" hidden="false" customHeight="true" outlineLevel="0" collapsed="false">
      <c r="A70" s="96"/>
      <c r="B70" s="96"/>
      <c r="C70" s="96"/>
      <c r="D70" s="96" t="n">
        <v>65</v>
      </c>
      <c r="E70" s="142"/>
      <c r="F70" s="96"/>
      <c r="G70" s="24"/>
      <c r="H70" s="96" t="s">
        <v>115</v>
      </c>
      <c r="I70" s="96"/>
      <c r="J70" s="96"/>
      <c r="K70" s="143" t="str">
        <f aca="false">IF(I70="","",I70-J70)</f>
        <v/>
      </c>
      <c r="L70" s="24"/>
      <c r="M70" s="96"/>
      <c r="N70" s="96"/>
    </row>
    <row r="71" customFormat="false" ht="15" hidden="false" customHeight="true" outlineLevel="0" collapsed="false">
      <c r="A71" s="144"/>
      <c r="B71" s="144"/>
      <c r="C71" s="144"/>
      <c r="D71" s="144" t="n">
        <v>66</v>
      </c>
      <c r="E71" s="130"/>
      <c r="F71" s="144"/>
      <c r="G71" s="145"/>
      <c r="H71" s="144" t="s">
        <v>115</v>
      </c>
      <c r="I71" s="144"/>
      <c r="J71" s="144"/>
      <c r="K71" s="146" t="str">
        <f aca="false">IF(I71="","",I71-J71)</f>
        <v/>
      </c>
      <c r="L71" s="145"/>
      <c r="M71" s="144"/>
      <c r="N71" s="144"/>
    </row>
    <row r="72" customFormat="false" ht="15" hidden="false" customHeight="true" outlineLevel="0" collapsed="false">
      <c r="A72" s="96"/>
      <c r="B72" s="96"/>
      <c r="C72" s="96"/>
      <c r="D72" s="96" t="n">
        <v>67</v>
      </c>
      <c r="E72" s="142"/>
      <c r="F72" s="96"/>
      <c r="G72" s="24"/>
      <c r="H72" s="96" t="s">
        <v>115</v>
      </c>
      <c r="I72" s="96"/>
      <c r="J72" s="96"/>
      <c r="K72" s="143" t="str">
        <f aca="false">IF(I72="","",I72-J72)</f>
        <v/>
      </c>
      <c r="L72" s="24"/>
      <c r="M72" s="96"/>
      <c r="N72" s="96"/>
    </row>
    <row r="73" customFormat="false" ht="15" hidden="false" customHeight="true" outlineLevel="0" collapsed="false">
      <c r="A73" s="144"/>
      <c r="B73" s="144"/>
      <c r="C73" s="144"/>
      <c r="D73" s="144" t="n">
        <v>68</v>
      </c>
      <c r="E73" s="130"/>
      <c r="F73" s="144"/>
      <c r="G73" s="145"/>
      <c r="H73" s="144" t="s">
        <v>115</v>
      </c>
      <c r="I73" s="144"/>
      <c r="J73" s="144"/>
      <c r="K73" s="146" t="str">
        <f aca="false">IF(I73="","",I73-J73)</f>
        <v/>
      </c>
      <c r="L73" s="145"/>
      <c r="M73" s="144"/>
      <c r="N73" s="144"/>
    </row>
    <row r="74" customFormat="false" ht="15" hidden="false" customHeight="true" outlineLevel="0" collapsed="false">
      <c r="A74" s="96"/>
      <c r="B74" s="96"/>
      <c r="C74" s="96"/>
      <c r="D74" s="96" t="n">
        <v>69</v>
      </c>
      <c r="E74" s="142"/>
      <c r="F74" s="96"/>
      <c r="G74" s="24"/>
      <c r="H74" s="96" t="s">
        <v>115</v>
      </c>
      <c r="I74" s="96"/>
      <c r="J74" s="96"/>
      <c r="K74" s="143" t="str">
        <f aca="false">IF(I74="","",I74-J74)</f>
        <v/>
      </c>
      <c r="L74" s="24"/>
      <c r="M74" s="96"/>
      <c r="N74" s="96"/>
    </row>
    <row r="75" customFormat="false" ht="15" hidden="false" customHeight="true" outlineLevel="0" collapsed="false">
      <c r="A75" s="144"/>
      <c r="B75" s="144"/>
      <c r="C75" s="144"/>
      <c r="D75" s="144" t="n">
        <v>70</v>
      </c>
      <c r="E75" s="130"/>
      <c r="F75" s="144"/>
      <c r="G75" s="145"/>
      <c r="H75" s="144" t="s">
        <v>115</v>
      </c>
      <c r="I75" s="144"/>
      <c r="J75" s="144"/>
      <c r="K75" s="146" t="str">
        <f aca="false">IF(I75="","",I75-J75)</f>
        <v/>
      </c>
      <c r="L75" s="145"/>
      <c r="M75" s="144"/>
      <c r="N75" s="144"/>
    </row>
    <row r="76" customFormat="false" ht="15" hidden="false" customHeight="true" outlineLevel="0" collapsed="false">
      <c r="A76" s="96"/>
      <c r="B76" s="96"/>
      <c r="C76" s="96"/>
      <c r="D76" s="96" t="n">
        <v>71</v>
      </c>
      <c r="E76" s="142"/>
      <c r="F76" s="96"/>
      <c r="G76" s="24"/>
      <c r="H76" s="96" t="s">
        <v>115</v>
      </c>
      <c r="I76" s="96"/>
      <c r="J76" s="96"/>
      <c r="K76" s="143" t="str">
        <f aca="false">IF(I76="","",I76-J76)</f>
        <v/>
      </c>
      <c r="L76" s="24"/>
      <c r="M76" s="96"/>
      <c r="N76" s="96"/>
    </row>
    <row r="77" customFormat="false" ht="15" hidden="false" customHeight="true" outlineLevel="0" collapsed="false">
      <c r="A77" s="144"/>
      <c r="B77" s="144"/>
      <c r="C77" s="144"/>
      <c r="D77" s="144" t="n">
        <v>72</v>
      </c>
      <c r="E77" s="130"/>
      <c r="F77" s="144"/>
      <c r="G77" s="145"/>
      <c r="H77" s="144" t="s">
        <v>115</v>
      </c>
      <c r="I77" s="144"/>
      <c r="J77" s="144"/>
      <c r="K77" s="146" t="str">
        <f aca="false">IF(I77="","",I77-J77)</f>
        <v/>
      </c>
      <c r="L77" s="145"/>
      <c r="M77" s="144"/>
      <c r="N77" s="144"/>
    </row>
    <row r="78" customFormat="false" ht="15" hidden="false" customHeight="true" outlineLevel="0" collapsed="false">
      <c r="A78" s="96"/>
      <c r="B78" s="96"/>
      <c r="C78" s="96"/>
      <c r="D78" s="96" t="n">
        <v>73</v>
      </c>
      <c r="E78" s="142"/>
      <c r="F78" s="96"/>
      <c r="G78" s="24"/>
      <c r="H78" s="96" t="s">
        <v>115</v>
      </c>
      <c r="I78" s="96"/>
      <c r="J78" s="96"/>
      <c r="K78" s="143" t="str">
        <f aca="false">IF(I78="","",I78-J78)</f>
        <v/>
      </c>
      <c r="L78" s="24"/>
      <c r="M78" s="96"/>
      <c r="N78" s="96"/>
    </row>
    <row r="79" customFormat="false" ht="15" hidden="false" customHeight="true" outlineLevel="0" collapsed="false">
      <c r="A79" s="144"/>
      <c r="B79" s="144"/>
      <c r="C79" s="144"/>
      <c r="D79" s="144" t="n">
        <v>74</v>
      </c>
      <c r="E79" s="130"/>
      <c r="F79" s="144"/>
      <c r="G79" s="145"/>
      <c r="H79" s="144" t="s">
        <v>115</v>
      </c>
      <c r="I79" s="144"/>
      <c r="J79" s="144"/>
      <c r="K79" s="146" t="str">
        <f aca="false">IF(I79="","",I79-J79)</f>
        <v/>
      </c>
      <c r="L79" s="145"/>
      <c r="M79" s="144"/>
      <c r="N79" s="144"/>
    </row>
    <row r="80" customFormat="false" ht="15" hidden="false" customHeight="true" outlineLevel="0" collapsed="false">
      <c r="A80" s="96"/>
      <c r="B80" s="96"/>
      <c r="C80" s="96"/>
      <c r="D80" s="96" t="n">
        <v>75</v>
      </c>
      <c r="E80" s="142"/>
      <c r="F80" s="96"/>
      <c r="G80" s="24"/>
      <c r="H80" s="96" t="s">
        <v>115</v>
      </c>
      <c r="I80" s="96"/>
      <c r="J80" s="96"/>
      <c r="K80" s="143" t="str">
        <f aca="false">IF(I80="","",I80-J80)</f>
        <v/>
      </c>
      <c r="L80" s="24"/>
      <c r="M80" s="96"/>
      <c r="N80" s="96"/>
    </row>
    <row r="81" customFormat="false" ht="15" hidden="false" customHeight="true" outlineLevel="0" collapsed="false">
      <c r="A81" s="144"/>
      <c r="B81" s="144"/>
      <c r="C81" s="144"/>
      <c r="D81" s="144" t="n">
        <v>76</v>
      </c>
      <c r="E81" s="130"/>
      <c r="F81" s="144"/>
      <c r="G81" s="145"/>
      <c r="H81" s="144" t="s">
        <v>115</v>
      </c>
      <c r="I81" s="144"/>
      <c r="J81" s="144"/>
      <c r="K81" s="146" t="str">
        <f aca="false">IF(I81="","",I81-J81)</f>
        <v/>
      </c>
      <c r="L81" s="145"/>
      <c r="M81" s="144"/>
      <c r="N81" s="144"/>
    </row>
    <row r="82" customFormat="false" ht="15" hidden="false" customHeight="true" outlineLevel="0" collapsed="false">
      <c r="A82" s="96"/>
      <c r="B82" s="96"/>
      <c r="C82" s="96"/>
      <c r="D82" s="96" t="n">
        <v>77</v>
      </c>
      <c r="E82" s="142"/>
      <c r="F82" s="96"/>
      <c r="G82" s="24"/>
      <c r="H82" s="96" t="s">
        <v>115</v>
      </c>
      <c r="I82" s="96"/>
      <c r="J82" s="96"/>
      <c r="K82" s="143" t="str">
        <f aca="false">IF(I82="","",I82-J82)</f>
        <v/>
      </c>
      <c r="L82" s="24"/>
      <c r="M82" s="96"/>
      <c r="N82" s="96"/>
    </row>
    <row r="83" customFormat="false" ht="15" hidden="false" customHeight="true" outlineLevel="0" collapsed="false">
      <c r="A83" s="144"/>
      <c r="B83" s="144"/>
      <c r="C83" s="144"/>
      <c r="D83" s="144" t="n">
        <v>78</v>
      </c>
      <c r="E83" s="130"/>
      <c r="F83" s="144"/>
      <c r="G83" s="145"/>
      <c r="H83" s="144" t="s">
        <v>115</v>
      </c>
      <c r="I83" s="144"/>
      <c r="J83" s="144"/>
      <c r="K83" s="146" t="str">
        <f aca="false">IF(I83="","",I83-J83)</f>
        <v/>
      </c>
      <c r="L83" s="145"/>
      <c r="M83" s="144"/>
      <c r="N83" s="144"/>
    </row>
    <row r="84" customFormat="false" ht="15" hidden="false" customHeight="true" outlineLevel="0" collapsed="false">
      <c r="A84" s="96"/>
      <c r="B84" s="96"/>
      <c r="C84" s="96"/>
      <c r="D84" s="96" t="n">
        <v>79</v>
      </c>
      <c r="E84" s="142"/>
      <c r="F84" s="96"/>
      <c r="G84" s="24"/>
      <c r="H84" s="96" t="s">
        <v>115</v>
      </c>
      <c r="I84" s="96"/>
      <c r="J84" s="96"/>
      <c r="K84" s="143" t="str">
        <f aca="false">IF(I84="","",I84-J84)</f>
        <v/>
      </c>
      <c r="L84" s="24"/>
      <c r="M84" s="96"/>
      <c r="N84" s="96"/>
    </row>
    <row r="85" customFormat="false" ht="15" hidden="false" customHeight="true" outlineLevel="0" collapsed="false">
      <c r="A85" s="144"/>
      <c r="B85" s="144"/>
      <c r="C85" s="144"/>
      <c r="D85" s="144" t="n">
        <v>80</v>
      </c>
      <c r="E85" s="130"/>
      <c r="F85" s="144"/>
      <c r="G85" s="145"/>
      <c r="H85" s="144" t="s">
        <v>115</v>
      </c>
      <c r="I85" s="144"/>
      <c r="J85" s="144"/>
      <c r="K85" s="146" t="str">
        <f aca="false">IF(I85="","",I85-J85)</f>
        <v/>
      </c>
      <c r="L85" s="145"/>
      <c r="M85" s="144"/>
      <c r="N85" s="144"/>
    </row>
    <row r="86" customFormat="false" ht="15" hidden="false" customHeight="true" outlineLevel="0" collapsed="false">
      <c r="A86" s="96"/>
      <c r="B86" s="96"/>
      <c r="C86" s="96"/>
      <c r="D86" s="96" t="n">
        <v>81</v>
      </c>
      <c r="E86" s="142"/>
      <c r="F86" s="96"/>
      <c r="G86" s="24"/>
      <c r="H86" s="96" t="s">
        <v>115</v>
      </c>
      <c r="I86" s="96"/>
      <c r="J86" s="96"/>
      <c r="K86" s="143" t="str">
        <f aca="false">IF(I86="","",I86-J86)</f>
        <v/>
      </c>
      <c r="L86" s="24"/>
      <c r="M86" s="96"/>
      <c r="N86" s="96"/>
    </row>
    <row r="87" customFormat="false" ht="15" hidden="false" customHeight="true" outlineLevel="0" collapsed="false">
      <c r="A87" s="144"/>
      <c r="B87" s="144"/>
      <c r="C87" s="144"/>
      <c r="D87" s="144" t="n">
        <v>82</v>
      </c>
      <c r="E87" s="130"/>
      <c r="F87" s="144"/>
      <c r="G87" s="145"/>
      <c r="H87" s="144" t="s">
        <v>115</v>
      </c>
      <c r="I87" s="144"/>
      <c r="J87" s="144"/>
      <c r="K87" s="146" t="str">
        <f aca="false">IF(I87="","",I87-J87)</f>
        <v/>
      </c>
      <c r="L87" s="145"/>
      <c r="M87" s="144"/>
      <c r="N87" s="144"/>
    </row>
    <row r="88" customFormat="false" ht="15" hidden="false" customHeight="true" outlineLevel="0" collapsed="false">
      <c r="A88" s="96"/>
      <c r="B88" s="96"/>
      <c r="C88" s="96"/>
      <c r="D88" s="96" t="n">
        <v>83</v>
      </c>
      <c r="E88" s="142"/>
      <c r="F88" s="96"/>
      <c r="G88" s="24"/>
      <c r="H88" s="96" t="s">
        <v>115</v>
      </c>
      <c r="I88" s="96"/>
      <c r="J88" s="96"/>
      <c r="K88" s="143" t="str">
        <f aca="false">IF(I88="","",I88-J88)</f>
        <v/>
      </c>
      <c r="L88" s="24"/>
      <c r="M88" s="96"/>
      <c r="N88" s="96"/>
    </row>
    <row r="89" customFormat="false" ht="15" hidden="false" customHeight="true" outlineLevel="0" collapsed="false">
      <c r="A89" s="144"/>
      <c r="B89" s="144"/>
      <c r="C89" s="144"/>
      <c r="D89" s="144" t="n">
        <v>84</v>
      </c>
      <c r="E89" s="130"/>
      <c r="F89" s="144"/>
      <c r="G89" s="145"/>
      <c r="H89" s="144" t="s">
        <v>115</v>
      </c>
      <c r="I89" s="144"/>
      <c r="J89" s="144"/>
      <c r="K89" s="146" t="str">
        <f aca="false">IF(I89="","",I89-J89)</f>
        <v/>
      </c>
      <c r="L89" s="145"/>
      <c r="M89" s="144"/>
      <c r="N89" s="144"/>
    </row>
    <row r="90" customFormat="false" ht="15" hidden="false" customHeight="true" outlineLevel="0" collapsed="false">
      <c r="A90" s="96"/>
      <c r="B90" s="96"/>
      <c r="C90" s="96"/>
      <c r="D90" s="96" t="n">
        <v>85</v>
      </c>
      <c r="E90" s="142"/>
      <c r="F90" s="96"/>
      <c r="G90" s="24"/>
      <c r="H90" s="96" t="s">
        <v>115</v>
      </c>
      <c r="I90" s="96"/>
      <c r="J90" s="96"/>
      <c r="K90" s="143" t="str">
        <f aca="false">IF(I90="","",I90-J90)</f>
        <v/>
      </c>
      <c r="L90" s="24"/>
      <c r="M90" s="96"/>
      <c r="N90" s="96"/>
    </row>
    <row r="91" customFormat="false" ht="15" hidden="false" customHeight="true" outlineLevel="0" collapsed="false">
      <c r="A91" s="144"/>
      <c r="B91" s="144"/>
      <c r="C91" s="144"/>
      <c r="D91" s="144" t="n">
        <v>86</v>
      </c>
      <c r="E91" s="130"/>
      <c r="F91" s="144"/>
      <c r="G91" s="145"/>
      <c r="H91" s="144" t="s">
        <v>115</v>
      </c>
      <c r="I91" s="144"/>
      <c r="J91" s="144"/>
      <c r="K91" s="146" t="str">
        <f aca="false">IF(I91="","",I91-J91)</f>
        <v/>
      </c>
      <c r="L91" s="145"/>
      <c r="M91" s="144"/>
      <c r="N91" s="144"/>
    </row>
    <row r="92" customFormat="false" ht="15" hidden="false" customHeight="true" outlineLevel="0" collapsed="false">
      <c r="A92" s="96"/>
      <c r="B92" s="96"/>
      <c r="C92" s="96"/>
      <c r="D92" s="96" t="n">
        <v>87</v>
      </c>
      <c r="E92" s="142"/>
      <c r="F92" s="96"/>
      <c r="G92" s="24"/>
      <c r="H92" s="96" t="s">
        <v>115</v>
      </c>
      <c r="I92" s="96"/>
      <c r="J92" s="96"/>
      <c r="K92" s="143" t="str">
        <f aca="false">IF(I92="","",I92-J92)</f>
        <v/>
      </c>
      <c r="L92" s="24"/>
      <c r="M92" s="96"/>
      <c r="N92" s="96"/>
    </row>
    <row r="93" customFormat="false" ht="15" hidden="false" customHeight="true" outlineLevel="0" collapsed="false">
      <c r="A93" s="144"/>
      <c r="B93" s="144"/>
      <c r="C93" s="144"/>
      <c r="D93" s="144" t="n">
        <v>88</v>
      </c>
      <c r="E93" s="130"/>
      <c r="F93" s="144"/>
      <c r="G93" s="145"/>
      <c r="H93" s="144" t="s">
        <v>115</v>
      </c>
      <c r="I93" s="144"/>
      <c r="J93" s="144"/>
      <c r="K93" s="146" t="str">
        <f aca="false">IF(I93="","",I93-J93)</f>
        <v/>
      </c>
      <c r="L93" s="145"/>
      <c r="M93" s="144"/>
      <c r="N93" s="144"/>
    </row>
    <row r="94" customFormat="false" ht="15" hidden="false" customHeight="true" outlineLevel="0" collapsed="false">
      <c r="A94" s="96"/>
      <c r="B94" s="96"/>
      <c r="C94" s="96"/>
      <c r="D94" s="96" t="n">
        <v>89</v>
      </c>
      <c r="E94" s="142"/>
      <c r="F94" s="96"/>
      <c r="G94" s="24"/>
      <c r="H94" s="96" t="s">
        <v>115</v>
      </c>
      <c r="I94" s="96"/>
      <c r="J94" s="96"/>
      <c r="K94" s="143" t="str">
        <f aca="false">IF(I94="","",I94-J94)</f>
        <v/>
      </c>
      <c r="L94" s="24"/>
      <c r="M94" s="96"/>
      <c r="N94" s="96"/>
    </row>
    <row r="95" customFormat="false" ht="15" hidden="false" customHeight="true" outlineLevel="0" collapsed="false">
      <c r="A95" s="144"/>
      <c r="B95" s="144"/>
      <c r="C95" s="144"/>
      <c r="D95" s="144" t="n">
        <v>90</v>
      </c>
      <c r="E95" s="130"/>
      <c r="F95" s="144"/>
      <c r="G95" s="145"/>
      <c r="H95" s="144" t="s">
        <v>115</v>
      </c>
      <c r="I95" s="144"/>
      <c r="J95" s="144"/>
      <c r="K95" s="146" t="str">
        <f aca="false">IF(I95="","",I95-J95)</f>
        <v/>
      </c>
      <c r="L95" s="145"/>
      <c r="M95" s="144"/>
      <c r="N95" s="144"/>
    </row>
    <row r="96" customFormat="false" ht="15" hidden="false" customHeight="true" outlineLevel="0" collapsed="false">
      <c r="A96" s="96"/>
      <c r="B96" s="96"/>
      <c r="C96" s="96"/>
      <c r="D96" s="96" t="n">
        <v>91</v>
      </c>
      <c r="E96" s="142"/>
      <c r="F96" s="96"/>
      <c r="G96" s="24"/>
      <c r="H96" s="96" t="s">
        <v>115</v>
      </c>
      <c r="I96" s="96"/>
      <c r="J96" s="96"/>
      <c r="K96" s="143" t="str">
        <f aca="false">IF(I96="","",I96-J96)</f>
        <v/>
      </c>
      <c r="L96" s="24"/>
      <c r="M96" s="96"/>
      <c r="N96" s="96"/>
    </row>
    <row r="97" customFormat="false" ht="15" hidden="false" customHeight="true" outlineLevel="0" collapsed="false">
      <c r="A97" s="144"/>
      <c r="B97" s="144"/>
      <c r="C97" s="144"/>
      <c r="D97" s="144" t="n">
        <v>92</v>
      </c>
      <c r="E97" s="130"/>
      <c r="F97" s="144"/>
      <c r="G97" s="145"/>
      <c r="H97" s="144" t="s">
        <v>115</v>
      </c>
      <c r="I97" s="144"/>
      <c r="J97" s="144"/>
      <c r="K97" s="146" t="str">
        <f aca="false">IF(I97="","",I97-J97)</f>
        <v/>
      </c>
      <c r="L97" s="145"/>
      <c r="M97" s="144"/>
      <c r="N97" s="144"/>
    </row>
    <row r="98" customFormat="false" ht="15" hidden="false" customHeight="true" outlineLevel="0" collapsed="false">
      <c r="A98" s="96"/>
      <c r="B98" s="96"/>
      <c r="C98" s="96"/>
      <c r="D98" s="96" t="n">
        <v>93</v>
      </c>
      <c r="E98" s="142"/>
      <c r="F98" s="96"/>
      <c r="G98" s="24"/>
      <c r="H98" s="96" t="s">
        <v>115</v>
      </c>
      <c r="I98" s="96"/>
      <c r="J98" s="96"/>
      <c r="K98" s="143" t="str">
        <f aca="false">IF(I98="","",I98-J98)</f>
        <v/>
      </c>
      <c r="L98" s="24"/>
      <c r="M98" s="96"/>
      <c r="N98" s="96"/>
    </row>
    <row r="99" customFormat="false" ht="15" hidden="false" customHeight="true" outlineLevel="0" collapsed="false">
      <c r="A99" s="144"/>
      <c r="B99" s="144"/>
      <c r="C99" s="144"/>
      <c r="D99" s="144" t="n">
        <v>94</v>
      </c>
      <c r="E99" s="130"/>
      <c r="F99" s="144"/>
      <c r="G99" s="145"/>
      <c r="H99" s="144" t="s">
        <v>115</v>
      </c>
      <c r="I99" s="144"/>
      <c r="J99" s="144"/>
      <c r="K99" s="146" t="str">
        <f aca="false">IF(I99="","",I99-J99)</f>
        <v/>
      </c>
      <c r="L99" s="145"/>
      <c r="M99" s="144"/>
      <c r="N99" s="144"/>
    </row>
    <row r="100" customFormat="false" ht="15" hidden="false" customHeight="true" outlineLevel="0" collapsed="false">
      <c r="A100" s="96"/>
      <c r="B100" s="96"/>
      <c r="C100" s="96"/>
      <c r="D100" s="96" t="n">
        <v>95</v>
      </c>
      <c r="E100" s="142"/>
      <c r="F100" s="96"/>
      <c r="G100" s="24"/>
      <c r="H100" s="96" t="s">
        <v>115</v>
      </c>
      <c r="I100" s="96"/>
      <c r="J100" s="96"/>
      <c r="K100" s="143" t="str">
        <f aca="false">IF(I100="","",I100-J100)</f>
        <v/>
      </c>
      <c r="L100" s="24"/>
      <c r="M100" s="96"/>
      <c r="N100" s="96"/>
    </row>
    <row r="101" customFormat="false" ht="15" hidden="false" customHeight="true" outlineLevel="0" collapsed="false">
      <c r="A101" s="144"/>
      <c r="B101" s="144"/>
      <c r="C101" s="144"/>
      <c r="D101" s="144" t="n">
        <v>96</v>
      </c>
      <c r="E101" s="130"/>
      <c r="F101" s="144"/>
      <c r="G101" s="145"/>
      <c r="H101" s="144" t="s">
        <v>115</v>
      </c>
      <c r="I101" s="144"/>
      <c r="J101" s="144"/>
      <c r="K101" s="146" t="str">
        <f aca="false">IF(I101="","",I101-J101)</f>
        <v/>
      </c>
      <c r="L101" s="145"/>
      <c r="M101" s="144"/>
      <c r="N101" s="144"/>
    </row>
    <row r="102" customFormat="false" ht="15" hidden="false" customHeight="true" outlineLevel="0" collapsed="false">
      <c r="A102" s="96"/>
      <c r="B102" s="96"/>
      <c r="C102" s="96"/>
      <c r="D102" s="96" t="n">
        <v>97</v>
      </c>
      <c r="E102" s="142"/>
      <c r="F102" s="96"/>
      <c r="G102" s="24"/>
      <c r="H102" s="96" t="s">
        <v>115</v>
      </c>
      <c r="I102" s="96"/>
      <c r="J102" s="96"/>
      <c r="K102" s="143" t="str">
        <f aca="false">IF(I102="","",I102-J102)</f>
        <v/>
      </c>
      <c r="L102" s="24"/>
      <c r="M102" s="96"/>
      <c r="N102" s="96"/>
    </row>
    <row r="103" customFormat="false" ht="15" hidden="false" customHeight="true" outlineLevel="0" collapsed="false">
      <c r="A103" s="144"/>
      <c r="B103" s="144"/>
      <c r="C103" s="144"/>
      <c r="D103" s="144" t="n">
        <v>98</v>
      </c>
      <c r="E103" s="130"/>
      <c r="F103" s="144"/>
      <c r="G103" s="145"/>
      <c r="H103" s="144" t="s">
        <v>115</v>
      </c>
      <c r="I103" s="144"/>
      <c r="J103" s="144"/>
      <c r="K103" s="146" t="str">
        <f aca="false">IF(I103="","",I103-J103)</f>
        <v/>
      </c>
      <c r="L103" s="145"/>
      <c r="M103" s="144"/>
      <c r="N103" s="144"/>
    </row>
    <row r="104" customFormat="false" ht="15" hidden="false" customHeight="true" outlineLevel="0" collapsed="false">
      <c r="A104" s="96"/>
      <c r="B104" s="96"/>
      <c r="C104" s="96"/>
      <c r="D104" s="96" t="n">
        <v>99</v>
      </c>
      <c r="E104" s="142"/>
      <c r="F104" s="96"/>
      <c r="G104" s="24"/>
      <c r="H104" s="96" t="s">
        <v>115</v>
      </c>
      <c r="I104" s="96"/>
      <c r="J104" s="96"/>
      <c r="K104" s="143" t="str">
        <f aca="false">IF(I104="","",I104-J104)</f>
        <v/>
      </c>
      <c r="L104" s="24"/>
      <c r="M104" s="96"/>
      <c r="N104" s="96"/>
    </row>
    <row r="105" customFormat="false" ht="15" hidden="false" customHeight="true" outlineLevel="0" collapsed="false">
      <c r="A105" s="144"/>
      <c r="B105" s="144"/>
      <c r="C105" s="144"/>
      <c r="D105" s="144" t="n">
        <v>100</v>
      </c>
      <c r="E105" s="130"/>
      <c r="F105" s="144"/>
      <c r="G105" s="145"/>
      <c r="H105" s="144" t="s">
        <v>115</v>
      </c>
      <c r="I105" s="144"/>
      <c r="J105" s="144"/>
      <c r="K105" s="146" t="str">
        <f aca="false">IF(I105="","",I105-J105)</f>
        <v/>
      </c>
      <c r="L105" s="145"/>
      <c r="M105" s="144"/>
      <c r="N105" s="144"/>
    </row>
    <row r="106" customFormat="false" ht="15" hidden="false" customHeight="true" outlineLevel="0" collapsed="false">
      <c r="A106" s="147"/>
      <c r="D106" s="147" t="s">
        <v>157</v>
      </c>
      <c r="E106" s="148"/>
      <c r="I106" s="16" t="n">
        <f aca="false">SUM(H6:H105)</f>
        <v>0</v>
      </c>
      <c r="J106" s="16" t="n">
        <f aca="false">SUM(I6:I105)</f>
        <v>50</v>
      </c>
      <c r="K106" s="149" t="n">
        <f aca="false">SUM(J6:J105)</f>
        <v>50</v>
      </c>
      <c r="L106" s="150"/>
      <c r="M106" s="150"/>
      <c r="N106" s="150"/>
    </row>
    <row r="107" customFormat="false" ht="15" hidden="false" customHeight="true" outlineLevel="0" collapsed="false">
      <c r="E107" s="138"/>
    </row>
    <row r="108" customFormat="false" ht="36" hidden="false" customHeight="true" outlineLevel="0" collapsed="false">
      <c r="A108" s="139"/>
      <c r="D108" s="139" t="s">
        <v>187</v>
      </c>
      <c r="E108" s="148"/>
      <c r="I108" s="139" t="s">
        <v>200</v>
      </c>
      <c r="L108" s="139" t="s">
        <v>189</v>
      </c>
    </row>
    <row r="109" customFormat="false" ht="15" hidden="false" customHeight="true" outlineLevel="0" collapsed="false">
      <c r="E109" s="138"/>
    </row>
    <row r="110" customFormat="false" ht="15" hidden="false" customHeight="true" outlineLevel="0" collapsed="false">
      <c r="E110" s="148"/>
    </row>
    <row r="111" customFormat="false" ht="15" hidden="false" customHeight="true" outlineLevel="0" collapsed="false">
      <c r="E111" s="138"/>
    </row>
    <row r="112" customFormat="false" ht="15" hidden="false" customHeight="true" outlineLevel="0" collapsed="false">
      <c r="E112" s="148"/>
    </row>
    <row r="113" customFormat="false" ht="15" hidden="false" customHeight="true" outlineLevel="0" collapsed="false">
      <c r="E113" s="138"/>
    </row>
    <row r="114" customFormat="false" ht="15" hidden="false" customHeight="true" outlineLevel="0" collapsed="false">
      <c r="E114" s="148"/>
    </row>
    <row r="115" customFormat="false" ht="15" hidden="false" customHeight="true" outlineLevel="0" collapsed="false">
      <c r="E115" s="138"/>
    </row>
    <row r="116" customFormat="false" ht="15" hidden="false" customHeight="true" outlineLevel="0" collapsed="false">
      <c r="E116" s="148"/>
    </row>
    <row r="117" customFormat="false" ht="15" hidden="false" customHeight="true" outlineLevel="0" collapsed="false">
      <c r="E117" s="138"/>
    </row>
    <row r="118" customFormat="false" ht="15" hidden="false" customHeight="true" outlineLevel="0" collapsed="false">
      <c r="E118" s="148"/>
    </row>
    <row r="119" customFormat="false" ht="15" hidden="false" customHeight="true" outlineLevel="0" collapsed="false">
      <c r="E119" s="138"/>
    </row>
    <row r="120" customFormat="false" ht="15" hidden="false" customHeight="true" outlineLevel="0" collapsed="false">
      <c r="E120" s="148"/>
    </row>
    <row r="121" customFormat="false" ht="15" hidden="false" customHeight="true" outlineLevel="0" collapsed="false">
      <c r="E121" s="138"/>
    </row>
    <row r="122" customFormat="false" ht="15" hidden="false" customHeight="true" outlineLevel="0" collapsed="false">
      <c r="E122" s="148"/>
    </row>
    <row r="123" customFormat="false" ht="15" hidden="false" customHeight="true" outlineLevel="0" collapsed="false">
      <c r="E123" s="138"/>
    </row>
    <row r="124" customFormat="false" ht="15" hidden="false" customHeight="true" outlineLevel="0" collapsed="false">
      <c r="E124" s="148"/>
    </row>
    <row r="125" customFormat="false" ht="15" hidden="false" customHeight="true" outlineLevel="0" collapsed="false">
      <c r="E125" s="138"/>
    </row>
    <row r="126" customFormat="false" ht="15" hidden="false" customHeight="true" outlineLevel="0" collapsed="false">
      <c r="E126" s="148"/>
    </row>
    <row r="127" customFormat="false" ht="15" hidden="false" customHeight="true" outlineLevel="0" collapsed="false">
      <c r="E127" s="138"/>
    </row>
    <row r="128" customFormat="false" ht="15" hidden="false" customHeight="true" outlineLevel="0" collapsed="false">
      <c r="E128" s="148"/>
    </row>
    <row r="129" customFormat="false" ht="15" hidden="false" customHeight="true" outlineLevel="0" collapsed="false">
      <c r="E129" s="138"/>
    </row>
    <row r="130" customFormat="false" ht="15" hidden="false" customHeight="true" outlineLevel="0" collapsed="false">
      <c r="E130" s="148"/>
    </row>
    <row r="131" customFormat="false" ht="15" hidden="false" customHeight="true" outlineLevel="0" collapsed="false">
      <c r="E131" s="138"/>
    </row>
    <row r="132" customFormat="false" ht="15" hidden="false" customHeight="true" outlineLevel="0" collapsed="false">
      <c r="E132" s="148"/>
    </row>
    <row r="133" customFormat="false" ht="15" hidden="false" customHeight="true" outlineLevel="0" collapsed="false">
      <c r="E133" s="138"/>
    </row>
    <row r="134" customFormat="false" ht="15" hidden="false" customHeight="true" outlineLevel="0" collapsed="false">
      <c r="E134" s="148"/>
    </row>
    <row r="135" customFormat="false" ht="15" hidden="false" customHeight="true" outlineLevel="0" collapsed="false">
      <c r="E135" s="138"/>
    </row>
    <row r="136" customFormat="false" ht="15" hidden="false" customHeight="true" outlineLevel="0" collapsed="false">
      <c r="E136" s="148"/>
    </row>
    <row r="137" customFormat="false" ht="15" hidden="false" customHeight="true" outlineLevel="0" collapsed="false">
      <c r="E137" s="138"/>
    </row>
    <row r="138" customFormat="false" ht="15" hidden="false" customHeight="true" outlineLevel="0" collapsed="false">
      <c r="E138" s="148"/>
    </row>
    <row r="139" customFormat="false" ht="15" hidden="false" customHeight="true" outlineLevel="0" collapsed="false">
      <c r="E139" s="138"/>
    </row>
    <row r="140" customFormat="false" ht="15" hidden="false" customHeight="true" outlineLevel="0" collapsed="false">
      <c r="E140" s="148"/>
    </row>
    <row r="141" customFormat="false" ht="15" hidden="false" customHeight="true" outlineLevel="0" collapsed="false">
      <c r="E141" s="138"/>
    </row>
    <row r="142" customFormat="false" ht="15" hidden="false" customHeight="true" outlineLevel="0" collapsed="false">
      <c r="E142" s="148"/>
    </row>
    <row r="143" customFormat="false" ht="15" hidden="false" customHeight="true" outlineLevel="0" collapsed="false">
      <c r="E143" s="138"/>
    </row>
    <row r="144" customFormat="false" ht="15" hidden="false" customHeight="true" outlineLevel="0" collapsed="false">
      <c r="E144" s="148"/>
    </row>
    <row r="145" customFormat="false" ht="15" hidden="false" customHeight="true" outlineLevel="0" collapsed="false">
      <c r="E145" s="138"/>
    </row>
    <row r="146" customFormat="false" ht="15" hidden="false" customHeight="true" outlineLevel="0" collapsed="false">
      <c r="E146" s="148"/>
    </row>
    <row r="147" customFormat="false" ht="15" hidden="false" customHeight="true" outlineLevel="0" collapsed="false">
      <c r="E147" s="138"/>
    </row>
    <row r="148" customFormat="false" ht="15" hidden="false" customHeight="true" outlineLevel="0" collapsed="false">
      <c r="E148" s="148"/>
    </row>
    <row r="149" customFormat="false" ht="15" hidden="false" customHeight="true" outlineLevel="0" collapsed="false">
      <c r="E149" s="138"/>
    </row>
    <row r="150" customFormat="false" ht="15" hidden="false" customHeight="true" outlineLevel="0" collapsed="false">
      <c r="E150" s="148"/>
    </row>
    <row r="151" customFormat="false" ht="15" hidden="false" customHeight="true" outlineLevel="0" collapsed="false">
      <c r="E151" s="138"/>
    </row>
    <row r="152" customFormat="false" ht="15" hidden="false" customHeight="true" outlineLevel="0" collapsed="false">
      <c r="E152" s="148"/>
    </row>
    <row r="153" customFormat="false" ht="15" hidden="false" customHeight="true" outlineLevel="0" collapsed="false">
      <c r="E153" s="138"/>
    </row>
    <row r="154" customFormat="false" ht="15" hidden="false" customHeight="true" outlineLevel="0" collapsed="false">
      <c r="E154" s="148"/>
    </row>
    <row r="155" customFormat="false" ht="15" hidden="false" customHeight="true" outlineLevel="0" collapsed="false">
      <c r="E155" s="138"/>
    </row>
    <row r="156" customFormat="false" ht="15" hidden="false" customHeight="true" outlineLevel="0" collapsed="false">
      <c r="E156" s="148"/>
    </row>
    <row r="157" customFormat="false" ht="15" hidden="false" customHeight="true" outlineLevel="0" collapsed="false">
      <c r="E157" s="138"/>
    </row>
    <row r="158" customFormat="false" ht="15" hidden="false" customHeight="true" outlineLevel="0" collapsed="false">
      <c r="E158" s="148"/>
    </row>
    <row r="159" customFormat="false" ht="15" hidden="false" customHeight="true" outlineLevel="0" collapsed="false">
      <c r="E159" s="138"/>
    </row>
    <row r="160" customFormat="false" ht="15" hidden="false" customHeight="true" outlineLevel="0" collapsed="false">
      <c r="E160" s="148"/>
    </row>
    <row r="161" customFormat="false" ht="15" hidden="false" customHeight="true" outlineLevel="0" collapsed="false">
      <c r="E161" s="138"/>
    </row>
    <row r="162" customFormat="false" ht="15" hidden="false" customHeight="true" outlineLevel="0" collapsed="false">
      <c r="E162" s="148"/>
    </row>
    <row r="163" customFormat="false" ht="15" hidden="false" customHeight="true" outlineLevel="0" collapsed="false">
      <c r="E163" s="138"/>
    </row>
    <row r="164" customFormat="false" ht="15" hidden="false" customHeight="true" outlineLevel="0" collapsed="false">
      <c r="E164" s="148"/>
    </row>
    <row r="165" customFormat="false" ht="15" hidden="false" customHeight="true" outlineLevel="0" collapsed="false">
      <c r="E165" s="138"/>
    </row>
    <row r="166" customFormat="false" ht="15" hidden="false" customHeight="true" outlineLevel="0" collapsed="false">
      <c r="E166" s="148"/>
    </row>
    <row r="167" customFormat="false" ht="15" hidden="false" customHeight="true" outlineLevel="0" collapsed="false">
      <c r="E167" s="138"/>
    </row>
    <row r="168" customFormat="false" ht="15" hidden="false" customHeight="true" outlineLevel="0" collapsed="false">
      <c r="E168" s="148"/>
    </row>
    <row r="169" customFormat="false" ht="15" hidden="false" customHeight="true" outlineLevel="0" collapsed="false">
      <c r="E169" s="138"/>
    </row>
    <row r="170" customFormat="false" ht="15" hidden="false" customHeight="true" outlineLevel="0" collapsed="false">
      <c r="E170" s="148"/>
    </row>
    <row r="171" customFormat="false" ht="15" hidden="false" customHeight="true" outlineLevel="0" collapsed="false">
      <c r="E171" s="138"/>
    </row>
    <row r="172" customFormat="false" ht="15" hidden="false" customHeight="true" outlineLevel="0" collapsed="false">
      <c r="E172" s="148"/>
    </row>
    <row r="173" customFormat="false" ht="15" hidden="false" customHeight="true" outlineLevel="0" collapsed="false">
      <c r="E173" s="138"/>
    </row>
    <row r="174" customFormat="false" ht="15" hidden="false" customHeight="true" outlineLevel="0" collapsed="false">
      <c r="E174" s="148"/>
    </row>
    <row r="175" customFormat="false" ht="15" hidden="false" customHeight="true" outlineLevel="0" collapsed="false">
      <c r="E175" s="138"/>
    </row>
    <row r="176" customFormat="false" ht="15" hidden="false" customHeight="true" outlineLevel="0" collapsed="false">
      <c r="E176" s="148"/>
    </row>
    <row r="177" customFormat="false" ht="15" hidden="false" customHeight="true" outlineLevel="0" collapsed="false">
      <c r="E177" s="138"/>
    </row>
    <row r="178" customFormat="false" ht="15" hidden="false" customHeight="true" outlineLevel="0" collapsed="false">
      <c r="E178" s="148"/>
    </row>
    <row r="179" customFormat="false" ht="15" hidden="false" customHeight="true" outlineLevel="0" collapsed="false">
      <c r="E179" s="138"/>
    </row>
    <row r="180" customFormat="false" ht="15" hidden="false" customHeight="true" outlineLevel="0" collapsed="false">
      <c r="E180" s="148"/>
    </row>
    <row r="181" customFormat="false" ht="15" hidden="false" customHeight="true" outlineLevel="0" collapsed="false">
      <c r="E181" s="138"/>
    </row>
    <row r="182" customFormat="false" ht="15" hidden="false" customHeight="true" outlineLevel="0" collapsed="false">
      <c r="E182" s="148"/>
    </row>
    <row r="183" customFormat="false" ht="15" hidden="false" customHeight="true" outlineLevel="0" collapsed="false">
      <c r="E183" s="138"/>
    </row>
    <row r="184" customFormat="false" ht="15" hidden="false" customHeight="true" outlineLevel="0" collapsed="false">
      <c r="E184" s="148"/>
    </row>
    <row r="185" customFormat="false" ht="15" hidden="false" customHeight="true" outlineLevel="0" collapsed="false">
      <c r="E185" s="138"/>
    </row>
    <row r="186" customFormat="false" ht="15" hidden="false" customHeight="true" outlineLevel="0" collapsed="false">
      <c r="E186" s="148"/>
    </row>
    <row r="187" customFormat="false" ht="15" hidden="false" customHeight="true" outlineLevel="0" collapsed="false">
      <c r="E187" s="138"/>
    </row>
    <row r="188" customFormat="false" ht="15" hidden="false" customHeight="true" outlineLevel="0" collapsed="false">
      <c r="E188" s="148"/>
    </row>
    <row r="189" customFormat="false" ht="15" hidden="false" customHeight="true" outlineLevel="0" collapsed="false">
      <c r="E189" s="138"/>
    </row>
    <row r="190" customFormat="false" ht="15" hidden="false" customHeight="true" outlineLevel="0" collapsed="false">
      <c r="E190" s="148"/>
    </row>
    <row r="191" customFormat="false" ht="15" hidden="false" customHeight="true" outlineLevel="0" collapsed="false">
      <c r="E191" s="138"/>
    </row>
    <row r="192" customFormat="false" ht="15" hidden="false" customHeight="true" outlineLevel="0" collapsed="false">
      <c r="E192" s="148"/>
    </row>
    <row r="193" customFormat="false" ht="15" hidden="false" customHeight="true" outlineLevel="0" collapsed="false">
      <c r="E193" s="138"/>
    </row>
    <row r="194" customFormat="false" ht="15" hidden="false" customHeight="true" outlineLevel="0" collapsed="false">
      <c r="E194" s="148"/>
    </row>
    <row r="195" customFormat="false" ht="15" hidden="false" customHeight="true" outlineLevel="0" collapsed="false">
      <c r="E195" s="138"/>
    </row>
    <row r="196" customFormat="false" ht="15" hidden="false" customHeight="true" outlineLevel="0" collapsed="false">
      <c r="E196" s="148"/>
    </row>
    <row r="197" customFormat="false" ht="15" hidden="false" customHeight="true" outlineLevel="0" collapsed="false">
      <c r="E197" s="138"/>
    </row>
    <row r="198" customFormat="false" ht="15" hidden="false" customHeight="true" outlineLevel="0" collapsed="false">
      <c r="E198" s="148"/>
    </row>
    <row r="199" customFormat="false" ht="15" hidden="false" customHeight="true" outlineLevel="0" collapsed="false">
      <c r="E199" s="138"/>
    </row>
    <row r="200" customFormat="false" ht="15" hidden="false" customHeight="true" outlineLevel="0" collapsed="false">
      <c r="E200" s="148"/>
    </row>
  </sheetData>
  <dataValidations count="4">
    <dataValidation allowBlank="true" errorStyle="stop" operator="between" showDropDown="false" showErrorMessage="true" showInputMessage="false" sqref="M6:M105" type="list">
      <formula1>"معلق,معتمد,مرفوض"</formula1>
      <formula2>0</formula2>
    </dataValidation>
    <dataValidation allowBlank="true" errorStyle="stop" operator="between" showDropDown="false" showErrorMessage="false" showInputMessage="false" sqref="F6:F200" type="list">
      <formula1>بيانات!$D$1:$W$1</formula1>
      <formula2>0</formula2>
    </dataValidation>
    <dataValidation allowBlank="true" errorStyle="stop" operator="between" showDropDown="false" showErrorMessage="false" showInputMessage="false" sqref="G6:G200" type="list">
      <formula1>بيانات!$D$7:$G$7</formula1>
      <formula2>0</formula2>
    </dataValidation>
    <dataValidation allowBlank="true" errorStyle="stop" operator="between" showDropDown="false" showErrorMessage="false" showInputMessage="false" sqref="K6:K200" type="list">
      <formula1>بيانات!$D$8:$H$8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130"/>
  <sheetViews>
    <sheetView showFormulas="false" showGridLines="true" showRowColHeaders="true" showZeros="true" rightToLeft="true" tabSelected="false" showOutlineSymbols="true" defaultGridColor="true" view="normal" topLeftCell="A1" colorId="64" zoomScale="100" zoomScaleNormal="100" zoomScalePageLayoutView="100" workbookViewId="0">
      <pane xSplit="3" ySplit="3" topLeftCell="D4" activePane="bottomRight" state="frozen"/>
      <selection pane="topLeft" activeCell="A1" activeCellId="0" sqref="A1"/>
      <selection pane="topRight" activeCell="D1" activeCellId="0" sqref="D1"/>
      <selection pane="bottomLeft" activeCell="A4" activeCellId="0" sqref="A4"/>
      <selection pane="bottomRight" activeCell="A1" activeCellId="0" sqref="A1"/>
    </sheetView>
  </sheetViews>
  <sheetFormatPr defaultColWidth="8.6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22"/>
    <col collapsed="false" customWidth="true" hidden="false" outlineLevel="0" max="3" min="3" style="0" width="14"/>
    <col collapsed="false" customWidth="true" hidden="false" outlineLevel="0" max="4" min="4" style="0" width="5"/>
    <col collapsed="false" customWidth="true" hidden="false" outlineLevel="0" max="5" min="5" style="0" width="22"/>
    <col collapsed="false" customWidth="true" hidden="false" outlineLevel="0" max="11" min="6" style="0" width="14"/>
    <col collapsed="false" customWidth="true" hidden="false" outlineLevel="0" max="13" min="12" style="0" width="10"/>
    <col collapsed="false" customWidth="true" hidden="false" outlineLevel="0" max="15" min="15" style="0" width="10"/>
    <col collapsed="false" customWidth="true" hidden="false" outlineLevel="0" max="19" min="17" style="0" width="8"/>
  </cols>
  <sheetData>
    <row r="1" customFormat="false" ht="37.5" hidden="false" customHeight="true" outlineLevel="0" collapsed="false">
      <c r="A1" s="151"/>
      <c r="D1" s="151" t="s">
        <v>201</v>
      </c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19"/>
      <c r="V1" s="119"/>
    </row>
    <row r="3" customFormat="false" ht="27.75" hidden="false" customHeight="true" outlineLevel="0" collapsed="false">
      <c r="A3" s="95"/>
      <c r="B3" s="95"/>
      <c r="C3" s="95"/>
      <c r="D3" s="95" t="s">
        <v>161</v>
      </c>
      <c r="E3" s="95" t="s">
        <v>202</v>
      </c>
      <c r="F3" s="95" t="s">
        <v>135</v>
      </c>
      <c r="G3" s="152" t="s">
        <v>203</v>
      </c>
      <c r="H3" s="153" t="s">
        <v>204</v>
      </c>
      <c r="I3" s="154" t="s">
        <v>75</v>
      </c>
      <c r="J3" s="154" t="s">
        <v>76</v>
      </c>
      <c r="K3" s="154" t="s">
        <v>77</v>
      </c>
      <c r="L3" s="154" t="s">
        <v>78</v>
      </c>
      <c r="M3" s="154" t="s">
        <v>79</v>
      </c>
      <c r="N3" s="154" t="s">
        <v>80</v>
      </c>
      <c r="O3" s="154" t="s">
        <v>81</v>
      </c>
      <c r="P3" s="154" t="s">
        <v>82</v>
      </c>
      <c r="Q3" s="155" t="s">
        <v>85</v>
      </c>
      <c r="R3" s="155" t="s">
        <v>86</v>
      </c>
      <c r="S3" s="155" t="s">
        <v>87</v>
      </c>
      <c r="T3" s="15" t="s">
        <v>157</v>
      </c>
      <c r="U3" s="15" t="s">
        <v>43</v>
      </c>
    </row>
    <row r="4" customFormat="false" ht="21.75" hidden="false" customHeight="true" outlineLevel="0" collapsed="false">
      <c r="A4" s="156"/>
      <c r="D4" s="156" t="s">
        <v>205</v>
      </c>
      <c r="T4" s="119"/>
      <c r="U4" s="119"/>
    </row>
    <row r="5" customFormat="false" ht="15" hidden="false" customHeight="true" outlineLevel="0" collapsed="false">
      <c r="A5" s="157"/>
      <c r="B5" s="158"/>
      <c r="C5" s="97"/>
      <c r="D5" s="157" t="n">
        <v>1</v>
      </c>
      <c r="E5" s="158" t="s">
        <v>65</v>
      </c>
      <c r="F5" s="97" t="str">
        <f aca="false">إعدادات!$E$5</f>
        <v>كحلي</v>
      </c>
      <c r="G5" s="159"/>
      <c r="H5" s="160"/>
      <c r="I5" s="161" t="n">
        <f aca="false">SUMIFS('إذن توريد منتجات'!$L$6:$L$400,'إذن توريد منتجات'!$E$6:$E$400,E5,'إذن توريد منتجات'!$F$6:$F$400,F5,'إذن توريد منتجات'!$G$6:$G$400,"XS")-SUMIFS('إذن صرف منتجات'!$L$6:$L$400,'إذن صرف منتجات'!$E$6:$E$400,E5,'إذن صرف منتجات'!$F$6:$F$400,F5,'إذن صرف منتجات'!$G$6:$G$400,"XS")</f>
        <v>0</v>
      </c>
      <c r="J5" s="161" t="n">
        <f aca="false">SUMIFS('إذن توريد منتجات'!$L$6:$L$400,'إذن توريد منتجات'!$E$6:$E$400,E5,'إذن توريد منتجات'!$F$6:$F$400,F5,'إذن توريد منتجات'!$G$6:$G$400,"S")-SUMIFS('إذن صرف منتجات'!$L$6:$L$400,'إذن صرف منتجات'!$E$6:$E$400,E5,'إذن صرف منتجات'!$F$6:$F$400,F5,'إذن صرف منتجات'!$G$6:$G$400,"S")</f>
        <v>3</v>
      </c>
      <c r="K5" s="161" t="n">
        <f aca="false">SUMIFS('إذن توريد منتجات'!$L$6:$L$400,'إذن توريد منتجات'!$E$6:$E$400,E5,'إذن توريد منتجات'!$F$6:$F$400,F5,'إذن توريد منتجات'!$G$6:$G$400,"M")-SUMIFS('إذن صرف منتجات'!$L$6:$L$400,'إذن صرف منتجات'!$E$6:$E$400,E5,'إذن صرف منتجات'!$F$6:$F$400,F5,'إذن صرف منتجات'!$G$6:$G$400,"M")</f>
        <v>40</v>
      </c>
      <c r="L5" s="161" t="n">
        <f aca="false">SUMIFS('إذن توريد منتجات'!$L$6:$L$400,'إذن توريد منتجات'!$E$6:$E$400,E5,'إذن توريد منتجات'!$F$6:$F$400,F5,'إذن توريد منتجات'!$G$6:$G$400,"L")-SUMIFS('إذن صرف منتجات'!$L$6:$L$400,'إذن صرف منتجات'!$E$6:$E$400,E5,'إذن صرف منتجات'!$F$6:$F$400,F5,'إذن صرف منتجات'!$G$6:$G$400,"L")</f>
        <v>28</v>
      </c>
      <c r="M5" s="161" t="n">
        <f aca="false">SUMIFS('إذن توريد منتجات'!$L$6:$L$400,'إذن توريد منتجات'!$E$6:$E$400,E5,'إذن توريد منتجات'!$F$6:$F$400,F5,'إذن توريد منتجات'!$G$6:$G$400,"XL")-SUMIFS('إذن صرف منتجات'!$L$6:$L$400,'إذن صرف منتجات'!$E$6:$E$400,E5,'إذن صرف منتجات'!$F$6:$F$400,F5,'إذن صرف منتجات'!$G$6:$G$400,"XL")</f>
        <v>21</v>
      </c>
      <c r="N5" s="161" t="n">
        <f aca="false">SUMIFS('إذن توريد منتجات'!$L$6:$L$400,'إذن توريد منتجات'!$E$6:$E$400,E5,'إذن توريد منتجات'!$F$6:$F$400,F5,'إذن توريد منتجات'!$G$6:$G$400,"2XL")-SUMIFS('إذن صرف منتجات'!$L$6:$L$400,'إذن صرف منتجات'!$E$6:$E$400,E5,'إذن صرف منتجات'!$F$6:$F$400,F5,'إذن صرف منتجات'!$G$6:$G$400,"2XL")</f>
        <v>24</v>
      </c>
      <c r="O5" s="161" t="n">
        <f aca="false">SUMIFS('إذن توريد منتجات'!$L$6:$L$400,'إذن توريد منتجات'!$E$6:$E$400,E5,'إذن توريد منتجات'!$F$6:$F$400,F5,'إذن توريد منتجات'!$G$6:$G$400,"3XL")-SUMIFS('إذن صرف منتجات'!$L$6:$L$400,'إذن صرف منتجات'!$E$6:$E$400,E5,'إذن صرف منتجات'!$F$6:$F$400,F5,'إذن صرف منتجات'!$G$6:$G$400,"3XL")</f>
        <v>33</v>
      </c>
      <c r="P5" s="161" t="n">
        <f aca="false">SUMIFS('إذن توريد منتجات'!$L$6:$L$400,'إذن توريد منتجات'!$E$6:$E$400,E5,'إذن توريد منتجات'!$F$6:$F$400,F5,'إذن توريد منتجات'!$G$6:$G$400,"4XL")-SUMIFS('إذن صرف منتجات'!$L$6:$L$400,'إذن صرف منتجات'!$E$6:$E$400,E5,'إذن صرف منتجات'!$F$6:$F$400,F5,'إذن صرف منتجات'!$G$6:$G$400,"4XL")</f>
        <v>0</v>
      </c>
      <c r="Q5" s="162" t="n">
        <f aca="false">SUMIFS('إذن توريد منتجات'!$L$6:$L$400,'إذن توريد منتجات'!$E$6:$E$400,E5,'إذن توريد منتجات'!$F$6:$F$400,F5,'إذن توريد منتجات'!$G$6:$G$400,"5XL")-SUMIFS('إذن صرف منتجات'!$L$6:$L$400,'إذن صرف منتجات'!$E$6:$E$400,E5,'إذن صرف منتجات'!$F$6:$F$400,F5,'إذن صرف منتجات'!$G$6:$G$400,"5XL")</f>
        <v>2</v>
      </c>
      <c r="R5" s="162" t="n">
        <f aca="false">SUMIFS('إذن توريد منتجات'!$L$6:$L$400,'إذن توريد منتجات'!$E$6:$E$400,E5,'إذن توريد منتجات'!$F$6:$F$400,F5,'إذن توريد منتجات'!$G$6:$G$400,"6XL")-SUMIFS('إذن صرف منتجات'!$L$6:$L$400,'إذن صرف منتجات'!$E$6:$E$400,E5,'إذن صرف منتجات'!$F$6:$F$400,F5,'إذن صرف منتجات'!$G$6:$G$400,"6XL")</f>
        <v>0</v>
      </c>
      <c r="S5" s="162" t="n">
        <f aca="false">SUMIFS('إذن توريد منتجات'!$L$6:$L$400,'إذن توريد منتجات'!$E$6:$E$400,E5,'إذن توريد منتجات'!$F$6:$F$400,F5,'إذن توريد منتجات'!$G$6:$G$400,"7XL")-SUMIFS('إذن صرف منتجات'!$L$6:$L$400,'إذن صرف منتجات'!$E$6:$E$400,E5,'إذن صرف منتجات'!$F$6:$F$400,F5,'إذن صرف منتجات'!$G$6:$G$400,"7XL")</f>
        <v>0</v>
      </c>
      <c r="T5" s="163" t="n">
        <f aca="false">SUM(I5:S5)</f>
        <v>151</v>
      </c>
      <c r="U5" s="164"/>
    </row>
    <row r="6" customFormat="false" ht="15" hidden="false" customHeight="true" outlineLevel="0" collapsed="false">
      <c r="A6" s="96"/>
      <c r="B6" s="158"/>
      <c r="C6" s="101"/>
      <c r="D6" s="96" t="n">
        <v>2</v>
      </c>
      <c r="E6" s="158" t="s">
        <v>65</v>
      </c>
      <c r="F6" s="101" t="str">
        <f aca="false">إعدادات!$E$6</f>
        <v>تركوازي</v>
      </c>
      <c r="G6" s="159"/>
      <c r="H6" s="160"/>
      <c r="I6" s="165" t="n">
        <f aca="false">SUMIFS('إذن توريد منتجات'!$L$6:$L$400,'إذن توريد منتجات'!$E$6:$E$400,E6,'إذن توريد منتجات'!$F$6:$F$400,F6,'إذن توريد منتجات'!$G$6:$G$400,"XS")-SUMIFS('إذن صرف منتجات'!$L$6:$L$400,'إذن صرف منتجات'!$E$6:$E$400,E6,'إذن صرف منتجات'!$F$6:$F$400,F6,'إذن صرف منتجات'!$G$6:$G$400,"XS")</f>
        <v>0</v>
      </c>
      <c r="J6" s="165" t="n">
        <f aca="false">SUMIFS('إذن توريد منتجات'!$L$6:$L$400,'إذن توريد منتجات'!$E$6:$E$400,E6,'إذن توريد منتجات'!$F$6:$F$400,F6,'إذن توريد منتجات'!$G$6:$G$400,"S")-SUMIFS('إذن صرف منتجات'!$L$6:$L$400,'إذن صرف منتجات'!$E$6:$E$400,E6,'إذن صرف منتجات'!$F$6:$F$400,F6,'إذن صرف منتجات'!$G$6:$G$400,"S")</f>
        <v>0</v>
      </c>
      <c r="K6" s="165" t="n">
        <f aca="false">SUMIFS('إذن توريد منتجات'!$L$6:$L$400,'إذن توريد منتجات'!$E$6:$E$400,E6,'إذن توريد منتجات'!$F$6:$F$400,F6,'إذن توريد منتجات'!$G$6:$G$400,"M")-SUMIFS('إذن صرف منتجات'!$L$6:$L$400,'إذن صرف منتجات'!$E$6:$E$400,E6,'إذن صرف منتجات'!$F$6:$F$400,F6,'إذن صرف منتجات'!$G$6:$G$400,"M")</f>
        <v>22</v>
      </c>
      <c r="L6" s="165" t="n">
        <f aca="false">SUMIFS('إذن توريد منتجات'!$L$6:$L$400,'إذن توريد منتجات'!$E$6:$E$400,E6,'إذن توريد منتجات'!$F$6:$F$400,F6,'إذن توريد منتجات'!$G$6:$G$400,"L")-SUMIFS('إذن صرف منتجات'!$L$6:$L$400,'إذن صرف منتجات'!$E$6:$E$400,E6,'إذن صرف منتجات'!$F$6:$F$400,F6,'إذن صرف منتجات'!$G$6:$G$400,"L")</f>
        <v>4</v>
      </c>
      <c r="M6" s="165" t="n">
        <f aca="false">SUMIFS('إذن توريد منتجات'!$L$6:$L$400,'إذن توريد منتجات'!$E$6:$E$400,E6,'إذن توريد منتجات'!$F$6:$F$400,F6,'إذن توريد منتجات'!$G$6:$G$400,"XL")-SUMIFS('إذن صرف منتجات'!$L$6:$L$400,'إذن صرف منتجات'!$E$6:$E$400,E6,'إذن صرف منتجات'!$F$6:$F$400,F6,'إذن صرف منتجات'!$G$6:$G$400,"XL")</f>
        <v>20</v>
      </c>
      <c r="N6" s="165" t="n">
        <f aca="false">SUMIFS('إذن توريد منتجات'!$L$6:$L$400,'إذن توريد منتجات'!$E$6:$E$400,E6,'إذن توريد منتجات'!$F$6:$F$400,F6,'إذن توريد منتجات'!$G$6:$G$400,"2XL")-SUMIFS('إذن صرف منتجات'!$L$6:$L$400,'إذن صرف منتجات'!$E$6:$E$400,E6,'إذن صرف منتجات'!$F$6:$F$400,F6,'إذن صرف منتجات'!$G$6:$G$400,"2XL")</f>
        <v>22</v>
      </c>
      <c r="O6" s="165" t="n">
        <f aca="false">SUMIFS('إذن توريد منتجات'!$L$6:$L$400,'إذن توريد منتجات'!$E$6:$E$400,E6,'إذن توريد منتجات'!$F$6:$F$400,F6,'إذن توريد منتجات'!$G$6:$G$400,"3XL")-SUMIFS('إذن صرف منتجات'!$L$6:$L$400,'إذن صرف منتجات'!$E$6:$E$400,E6,'إذن صرف منتجات'!$F$6:$F$400,F6,'إذن صرف منتجات'!$G$6:$G$400,"3XL")</f>
        <v>0</v>
      </c>
      <c r="P6" s="165" t="n">
        <f aca="false">SUMIFS('إذن توريد منتجات'!$L$6:$L$400,'إذن توريد منتجات'!$E$6:$E$400,E6,'إذن توريد منتجات'!$F$6:$F$400,F6,'إذن توريد منتجات'!$G$6:$G$400,"4XL")-SUMIFS('إذن صرف منتجات'!$L$6:$L$400,'إذن صرف منتجات'!$E$6:$E$400,E6,'إذن صرف منتجات'!$F$6:$F$400,F6,'إذن صرف منتجات'!$G$6:$G$400,"4XL")</f>
        <v>0</v>
      </c>
      <c r="Q6" s="162" t="n">
        <f aca="false">SUMIFS('إذن توريد منتجات'!$L$6:$L$400,'إذن توريد منتجات'!$E$6:$E$400,E6,'إذن توريد منتجات'!$F$6:$F$400,F6,'إذن توريد منتجات'!$G$6:$G$400,"5XL")-SUMIFS('إذن صرف منتجات'!$L$6:$L$400,'إذن صرف منتجات'!$E$6:$E$400,E6,'إذن صرف منتجات'!$F$6:$F$400,F6,'إذن صرف منتجات'!$G$6:$G$400,"5XL")</f>
        <v>0</v>
      </c>
      <c r="R6" s="162" t="n">
        <f aca="false">SUMIFS('إذن توريد منتجات'!$L$6:$L$400,'إذن توريد منتجات'!$E$6:$E$400,E6,'إذن توريد منتجات'!$F$6:$F$400,F6,'إذن توريد منتجات'!$G$6:$G$400,"6XL")-SUMIFS('إذن صرف منتجات'!$L$6:$L$400,'إذن صرف منتجات'!$E$6:$E$400,E6,'إذن صرف منتجات'!$F$6:$F$400,F6,'إذن صرف منتجات'!$G$6:$G$400,"6XL")</f>
        <v>0</v>
      </c>
      <c r="S6" s="162" t="n">
        <f aca="false">SUMIFS('إذن توريد منتجات'!$L$6:$L$400,'إذن توريد منتجات'!$E$6:$E$400,E6,'إذن توريد منتجات'!$F$6:$F$400,F6,'إذن توريد منتجات'!$G$6:$G$400,"7XL")-SUMIFS('إذن صرف منتجات'!$L$6:$L$400,'إذن صرف منتجات'!$E$6:$E$400,E6,'إذن صرف منتجات'!$F$6:$F$400,F6,'إذن صرف منتجات'!$G$6:$G$400,"7XL")</f>
        <v>0</v>
      </c>
      <c r="T6" s="163" t="n">
        <f aca="false">SUM(I6:S6)</f>
        <v>68</v>
      </c>
      <c r="U6" s="114"/>
    </row>
    <row r="7" customFormat="false" ht="15" hidden="false" customHeight="true" outlineLevel="0" collapsed="false">
      <c r="A7" s="157"/>
      <c r="B7" s="158"/>
      <c r="C7" s="102"/>
      <c r="D7" s="157" t="n">
        <v>3</v>
      </c>
      <c r="E7" s="158" t="s">
        <v>65</v>
      </c>
      <c r="F7" s="102" t="str">
        <f aca="false">إعدادات!$E$7</f>
        <v>لبن</v>
      </c>
      <c r="G7" s="159"/>
      <c r="H7" s="160"/>
      <c r="I7" s="161" t="n">
        <f aca="false">SUMIFS('إذن توريد منتجات'!$L$6:$L$400,'إذن توريد منتجات'!$E$6:$E$400,E7,'إذن توريد منتجات'!$F$6:$F$400,F7,'إذن توريد منتجات'!$G$6:$G$400,"XS")-SUMIFS('إذن صرف منتجات'!$L$6:$L$400,'إذن صرف منتجات'!$E$6:$E$400,E7,'إذن صرف منتجات'!$F$6:$F$400,F7,'إذن صرف منتجات'!$G$6:$G$400,"XS")</f>
        <v>0</v>
      </c>
      <c r="J7" s="161" t="n">
        <f aca="false">SUMIFS('إذن توريد منتجات'!$L$6:$L$400,'إذن توريد منتجات'!$E$6:$E$400,E7,'إذن توريد منتجات'!$F$6:$F$400,F7,'إذن توريد منتجات'!$G$6:$G$400,"S")-SUMIFS('إذن صرف منتجات'!$L$6:$L$400,'إذن صرف منتجات'!$E$6:$E$400,E7,'إذن صرف منتجات'!$F$6:$F$400,F7,'إذن صرف منتجات'!$G$6:$G$400,"S")</f>
        <v>3</v>
      </c>
      <c r="K7" s="161" t="n">
        <f aca="false">SUMIFS('إذن توريد منتجات'!$L$6:$L$400,'إذن توريد منتجات'!$E$6:$E$400,E7,'إذن توريد منتجات'!$F$6:$F$400,F7,'إذن توريد منتجات'!$G$6:$G$400,"M")-SUMIFS('إذن صرف منتجات'!$L$6:$L$400,'إذن صرف منتجات'!$E$6:$E$400,E7,'إذن صرف منتجات'!$F$6:$F$400,F7,'إذن صرف منتجات'!$G$6:$G$400,"M")</f>
        <v>11</v>
      </c>
      <c r="L7" s="161" t="n">
        <f aca="false">SUMIFS('إذن توريد منتجات'!$L$6:$L$400,'إذن توريد منتجات'!$E$6:$E$400,E7,'إذن توريد منتجات'!$F$6:$F$400,F7,'إذن توريد منتجات'!$G$6:$G$400,"L")-SUMIFS('إذن صرف منتجات'!$L$6:$L$400,'إذن صرف منتجات'!$E$6:$E$400,E7,'إذن صرف منتجات'!$F$6:$F$400,F7,'إذن صرف منتجات'!$G$6:$G$400,"L")</f>
        <v>10</v>
      </c>
      <c r="M7" s="161" t="n">
        <f aca="false">SUMIFS('إذن توريد منتجات'!$L$6:$L$400,'إذن توريد منتجات'!$E$6:$E$400,E7,'إذن توريد منتجات'!$F$6:$F$400,F7,'إذن توريد منتجات'!$G$6:$G$400,"XL")-SUMIFS('إذن صرف منتجات'!$L$6:$L$400,'إذن صرف منتجات'!$E$6:$E$400,E7,'إذن صرف منتجات'!$F$6:$F$400,F7,'إذن صرف منتجات'!$G$6:$G$400,"XL")</f>
        <v>11</v>
      </c>
      <c r="N7" s="161" t="n">
        <f aca="false">SUMIFS('إذن توريد منتجات'!$L$6:$L$400,'إذن توريد منتجات'!$E$6:$E$400,E7,'إذن توريد منتجات'!$F$6:$F$400,F7,'إذن توريد منتجات'!$G$6:$G$400,"2XL")-SUMIFS('إذن صرف منتجات'!$L$6:$L$400,'إذن صرف منتجات'!$E$6:$E$400,E7,'إذن صرف منتجات'!$F$6:$F$400,F7,'إذن صرف منتجات'!$G$6:$G$400,"2XL")</f>
        <v>10</v>
      </c>
      <c r="O7" s="161" t="n">
        <f aca="false">SUMIFS('إذن توريد منتجات'!$L$6:$L$400,'إذن توريد منتجات'!$E$6:$E$400,E7,'إذن توريد منتجات'!$F$6:$F$400,F7,'إذن توريد منتجات'!$G$6:$G$400,"3XL")-SUMIFS('إذن صرف منتجات'!$L$6:$L$400,'إذن صرف منتجات'!$E$6:$E$400,E7,'إذن صرف منتجات'!$F$6:$F$400,F7,'إذن صرف منتجات'!$G$6:$G$400,"3XL")</f>
        <v>4</v>
      </c>
      <c r="P7" s="161" t="n">
        <f aca="false">SUMIFS('إذن توريد منتجات'!$L$6:$L$400,'إذن توريد منتجات'!$E$6:$E$400,E7,'إذن توريد منتجات'!$F$6:$F$400,F7,'إذن توريد منتجات'!$G$6:$G$400,"4XL")-SUMIFS('إذن صرف منتجات'!$L$6:$L$400,'إذن صرف منتجات'!$E$6:$E$400,E7,'إذن صرف منتجات'!$F$6:$F$400,F7,'إذن صرف منتجات'!$G$6:$G$400,"4XL")</f>
        <v>0</v>
      </c>
      <c r="Q7" s="162" t="n">
        <f aca="false">SUMIFS('إذن توريد منتجات'!$L$6:$L$400,'إذن توريد منتجات'!$E$6:$E$400,E7,'إذن توريد منتجات'!$F$6:$F$400,F7,'إذن توريد منتجات'!$G$6:$G$400,"5XL")-SUMIFS('إذن صرف منتجات'!$L$6:$L$400,'إذن صرف منتجات'!$E$6:$E$400,E7,'إذن صرف منتجات'!$F$6:$F$400,F7,'إذن صرف منتجات'!$G$6:$G$400,"5XL")</f>
        <v>0</v>
      </c>
      <c r="R7" s="162" t="n">
        <f aca="false">SUMIFS('إذن توريد منتجات'!$L$6:$L$400,'إذن توريد منتجات'!$E$6:$E$400,E7,'إذن توريد منتجات'!$F$6:$F$400,F7,'إذن توريد منتجات'!$G$6:$G$400,"6XL")-SUMIFS('إذن صرف منتجات'!$L$6:$L$400,'إذن صرف منتجات'!$E$6:$E$400,E7,'إذن صرف منتجات'!$F$6:$F$400,F7,'إذن صرف منتجات'!$G$6:$G$400,"6XL")</f>
        <v>0</v>
      </c>
      <c r="S7" s="162" t="n">
        <f aca="false">SUMIFS('إذن توريد منتجات'!$L$6:$L$400,'إذن توريد منتجات'!$E$6:$E$400,E7,'إذن توريد منتجات'!$F$6:$F$400,F7,'إذن توريد منتجات'!$G$6:$G$400,"7XL")-SUMIFS('إذن صرف منتجات'!$L$6:$L$400,'إذن صرف منتجات'!$E$6:$E$400,E7,'إذن صرف منتجات'!$F$6:$F$400,F7,'إذن صرف منتجات'!$G$6:$G$400,"7XL")</f>
        <v>0</v>
      </c>
      <c r="T7" s="163" t="n">
        <f aca="false">SUM(I7:S7)</f>
        <v>49</v>
      </c>
      <c r="U7" s="164"/>
    </row>
    <row r="8" customFormat="false" ht="15" hidden="false" customHeight="true" outlineLevel="0" collapsed="false">
      <c r="A8" s="96"/>
      <c r="B8" s="158"/>
      <c r="C8" s="103"/>
      <c r="D8" s="96" t="n">
        <v>4</v>
      </c>
      <c r="E8" s="158" t="s">
        <v>65</v>
      </c>
      <c r="F8" s="103" t="str">
        <f aca="false">إعدادات!$E$8</f>
        <v>أسود</v>
      </c>
      <c r="G8" s="159"/>
      <c r="H8" s="160"/>
      <c r="I8" s="165" t="n">
        <f aca="false">SUMIFS('إذن توريد منتجات'!$L$6:$L$400,'إذن توريد منتجات'!$E$6:$E$400,E8,'إذن توريد منتجات'!$F$6:$F$400,F8,'إذن توريد منتجات'!$G$6:$G$400,"XS")-SUMIFS('إذن صرف منتجات'!$L$6:$L$400,'إذن صرف منتجات'!$E$6:$E$400,E8,'إذن صرف منتجات'!$F$6:$F$400,F8,'إذن صرف منتجات'!$G$6:$G$400,"XS")</f>
        <v>0</v>
      </c>
      <c r="J8" s="165" t="n">
        <f aca="false">SUMIFS('إذن توريد منتجات'!$L$6:$L$400,'إذن توريد منتجات'!$E$6:$E$400,E8,'إذن توريد منتجات'!$F$6:$F$400,F8,'إذن توريد منتجات'!$G$6:$G$400,"S")-SUMIFS('إذن صرف منتجات'!$L$6:$L$400,'إذن صرف منتجات'!$E$6:$E$400,E8,'إذن صرف منتجات'!$F$6:$F$400,F8,'إذن صرف منتجات'!$G$6:$G$400,"S")</f>
        <v>31</v>
      </c>
      <c r="K8" s="165" t="n">
        <f aca="false">SUMIFS('إذن توريد منتجات'!$L$6:$L$400,'إذن توريد منتجات'!$E$6:$E$400,E8,'إذن توريد منتجات'!$F$6:$F$400,F8,'إذن توريد منتجات'!$G$6:$G$400,"M")-SUMIFS('إذن صرف منتجات'!$L$6:$L$400,'إذن صرف منتجات'!$E$6:$E$400,E8,'إذن صرف منتجات'!$F$6:$F$400,F8,'إذن صرف منتجات'!$G$6:$G$400,"M")</f>
        <v>21</v>
      </c>
      <c r="L8" s="165" t="n">
        <f aca="false">SUMIFS('إذن توريد منتجات'!$L$6:$L$400,'إذن توريد منتجات'!$E$6:$E$400,E8,'إذن توريد منتجات'!$F$6:$F$400,F8,'إذن توريد منتجات'!$G$6:$G$400,"L")-SUMIFS('إذن صرف منتجات'!$L$6:$L$400,'إذن صرف منتجات'!$E$6:$E$400,E8,'إذن صرف منتجات'!$F$6:$F$400,F8,'إذن صرف منتجات'!$G$6:$G$400,"L")</f>
        <v>18</v>
      </c>
      <c r="M8" s="165" t="n">
        <f aca="false">SUMIFS('إذن توريد منتجات'!$L$6:$L$400,'إذن توريد منتجات'!$E$6:$E$400,E8,'إذن توريد منتجات'!$F$6:$F$400,F8,'إذن توريد منتجات'!$G$6:$G$400,"XL")-SUMIFS('إذن صرف منتجات'!$L$6:$L$400,'إذن صرف منتجات'!$E$6:$E$400,E8,'إذن صرف منتجات'!$F$6:$F$400,F8,'إذن صرف منتجات'!$G$6:$G$400,"XL")</f>
        <v>12</v>
      </c>
      <c r="N8" s="165" t="n">
        <f aca="false">SUMIFS('إذن توريد منتجات'!$L$6:$L$400,'إذن توريد منتجات'!$E$6:$E$400,E8,'إذن توريد منتجات'!$F$6:$F$400,F8,'إذن توريد منتجات'!$G$6:$G$400,"2XL")-SUMIFS('إذن صرف منتجات'!$L$6:$L$400,'إذن صرف منتجات'!$E$6:$E$400,E8,'إذن صرف منتجات'!$F$6:$F$400,F8,'إذن صرف منتجات'!$G$6:$G$400,"2XL")</f>
        <v>12</v>
      </c>
      <c r="O8" s="165" t="n">
        <f aca="false">SUMIFS('إذن توريد منتجات'!$L$6:$L$400,'إذن توريد منتجات'!$E$6:$E$400,E8,'إذن توريد منتجات'!$F$6:$F$400,F8,'إذن توريد منتجات'!$G$6:$G$400,"3XL")-SUMIFS('إذن صرف منتجات'!$L$6:$L$400,'إذن صرف منتجات'!$E$6:$E$400,E8,'إذن صرف منتجات'!$F$6:$F$400,F8,'إذن صرف منتجات'!$G$6:$G$400,"3XL")</f>
        <v>23</v>
      </c>
      <c r="P8" s="165" t="n">
        <f aca="false">SUMIFS('إذن توريد منتجات'!$L$6:$L$400,'إذن توريد منتجات'!$E$6:$E$400,E8,'إذن توريد منتجات'!$F$6:$F$400,F8,'إذن توريد منتجات'!$G$6:$G$400,"4XL")-SUMIFS('إذن صرف منتجات'!$L$6:$L$400,'إذن صرف منتجات'!$E$6:$E$400,E8,'إذن صرف منتجات'!$F$6:$F$400,F8,'إذن صرف منتجات'!$G$6:$G$400,"4XL")</f>
        <v>5</v>
      </c>
      <c r="Q8" s="162" t="n">
        <f aca="false">SUMIFS('إذن توريد منتجات'!$L$6:$L$400,'إذن توريد منتجات'!$E$6:$E$400,E8,'إذن توريد منتجات'!$F$6:$F$400,F8,'إذن توريد منتجات'!$G$6:$G$400,"5XL")-SUMIFS('إذن صرف منتجات'!$L$6:$L$400,'إذن صرف منتجات'!$E$6:$E$400,E8,'إذن صرف منتجات'!$F$6:$F$400,F8,'إذن صرف منتجات'!$G$6:$G$400,"5XL")</f>
        <v>6</v>
      </c>
      <c r="R8" s="162" t="n">
        <f aca="false">SUMIFS('إذن توريد منتجات'!$L$6:$L$400,'إذن توريد منتجات'!$E$6:$E$400,E8,'إذن توريد منتجات'!$F$6:$F$400,F8,'إذن توريد منتجات'!$G$6:$G$400,"6XL")-SUMIFS('إذن صرف منتجات'!$L$6:$L$400,'إذن صرف منتجات'!$E$6:$E$400,E8,'إذن صرف منتجات'!$F$6:$F$400,F8,'إذن صرف منتجات'!$G$6:$G$400,"6XL")</f>
        <v>1</v>
      </c>
      <c r="S8" s="162" t="n">
        <f aca="false">SUMIFS('إذن توريد منتجات'!$L$6:$L$400,'إذن توريد منتجات'!$E$6:$E$400,E8,'إذن توريد منتجات'!$F$6:$F$400,F8,'إذن توريد منتجات'!$G$6:$G$400,"7XL")-SUMIFS('إذن صرف منتجات'!$L$6:$L$400,'إذن صرف منتجات'!$E$6:$E$400,E8,'إذن صرف منتجات'!$F$6:$F$400,F8,'إذن صرف منتجات'!$G$6:$G$400,"7XL")</f>
        <v>0</v>
      </c>
      <c r="T8" s="163" t="n">
        <f aca="false">SUM(I8:S8)</f>
        <v>129</v>
      </c>
      <c r="U8" s="114"/>
    </row>
    <row r="9" customFormat="false" ht="15" hidden="false" customHeight="true" outlineLevel="0" collapsed="false">
      <c r="A9" s="157"/>
      <c r="B9" s="158"/>
      <c r="C9" s="104"/>
      <c r="D9" s="157" t="n">
        <v>5</v>
      </c>
      <c r="E9" s="158" t="s">
        <v>65</v>
      </c>
      <c r="F9" s="104" t="str">
        <f aca="false">إعدادات!$E$9</f>
        <v>أبيض</v>
      </c>
      <c r="G9" s="159"/>
      <c r="H9" s="160"/>
      <c r="I9" s="161" t="n">
        <f aca="false">SUMIFS('إذن توريد منتجات'!$L$6:$L$400,'إذن توريد منتجات'!$E$6:$E$400,E9,'إذن توريد منتجات'!$F$6:$F$400,F9,'إذن توريد منتجات'!$G$6:$G$400,"XS")-SUMIFS('إذن صرف منتجات'!$L$6:$L$400,'إذن صرف منتجات'!$E$6:$E$400,E9,'إذن صرف منتجات'!$F$6:$F$400,F9,'إذن صرف منتجات'!$G$6:$G$400,"XS")</f>
        <v>0</v>
      </c>
      <c r="J9" s="161" t="n">
        <f aca="false">SUMIFS('إذن توريد منتجات'!$L$6:$L$400,'إذن توريد منتجات'!$E$6:$E$400,E9,'إذن توريد منتجات'!$F$6:$F$400,F9,'إذن توريد منتجات'!$G$6:$G$400,"S")-SUMIFS('إذن صرف منتجات'!$L$6:$L$400,'إذن صرف منتجات'!$E$6:$E$400,E9,'إذن صرف منتجات'!$F$6:$F$400,F9,'إذن صرف منتجات'!$G$6:$G$400,"S")</f>
        <v>3</v>
      </c>
      <c r="K9" s="161" t="n">
        <f aca="false">SUMIFS('إذن توريد منتجات'!$L$6:$L$400,'إذن توريد منتجات'!$E$6:$E$400,E9,'إذن توريد منتجات'!$F$6:$F$400,F9,'إذن توريد منتجات'!$G$6:$G$400,"M")-SUMIFS('إذن صرف منتجات'!$L$6:$L$400,'إذن صرف منتجات'!$E$6:$E$400,E9,'إذن صرف منتجات'!$F$6:$F$400,F9,'إذن صرف منتجات'!$G$6:$G$400,"M")</f>
        <v>0</v>
      </c>
      <c r="L9" s="161" t="n">
        <f aca="false">SUMIFS('إذن توريد منتجات'!$L$6:$L$400,'إذن توريد منتجات'!$E$6:$E$400,E9,'إذن توريد منتجات'!$F$6:$F$400,F9,'إذن توريد منتجات'!$G$6:$G$400,"L")-SUMIFS('إذن صرف منتجات'!$L$6:$L$400,'إذن صرف منتجات'!$E$6:$E$400,E9,'إذن صرف منتجات'!$F$6:$F$400,F9,'إذن صرف منتجات'!$G$6:$G$400,"L")</f>
        <v>3</v>
      </c>
      <c r="M9" s="161" t="n">
        <f aca="false">SUMIFS('إذن توريد منتجات'!$L$6:$L$400,'إذن توريد منتجات'!$E$6:$E$400,E9,'إذن توريد منتجات'!$F$6:$F$400,F9,'إذن توريد منتجات'!$G$6:$G$400,"XL")-SUMIFS('إذن صرف منتجات'!$L$6:$L$400,'إذن صرف منتجات'!$E$6:$E$400,E9,'إذن صرف منتجات'!$F$6:$F$400,F9,'إذن صرف منتجات'!$G$6:$G$400,"XL")</f>
        <v>7</v>
      </c>
      <c r="N9" s="161" t="n">
        <f aca="false">SUMIFS('إذن توريد منتجات'!$L$6:$L$400,'إذن توريد منتجات'!$E$6:$E$400,E9,'إذن توريد منتجات'!$F$6:$F$400,F9,'إذن توريد منتجات'!$G$6:$G$400,"2XL")-SUMIFS('إذن صرف منتجات'!$L$6:$L$400,'إذن صرف منتجات'!$E$6:$E$400,E9,'إذن صرف منتجات'!$F$6:$F$400,F9,'إذن صرف منتجات'!$G$6:$G$400,"2XL")</f>
        <v>4</v>
      </c>
      <c r="O9" s="161" t="n">
        <f aca="false">SUMIFS('إذن توريد منتجات'!$L$6:$L$400,'إذن توريد منتجات'!$E$6:$E$400,E9,'إذن توريد منتجات'!$F$6:$F$400,F9,'إذن توريد منتجات'!$G$6:$G$400,"3XL")-SUMIFS('إذن صرف منتجات'!$L$6:$L$400,'إذن صرف منتجات'!$E$6:$E$400,E9,'إذن صرف منتجات'!$F$6:$F$400,F9,'إذن صرف منتجات'!$G$6:$G$400,"3XL")</f>
        <v>0</v>
      </c>
      <c r="P9" s="161" t="n">
        <f aca="false">SUMIFS('إذن توريد منتجات'!$L$6:$L$400,'إذن توريد منتجات'!$E$6:$E$400,E9,'إذن توريد منتجات'!$F$6:$F$400,F9,'إذن توريد منتجات'!$G$6:$G$400,"4XL")-SUMIFS('إذن صرف منتجات'!$L$6:$L$400,'إذن صرف منتجات'!$E$6:$E$400,E9,'إذن صرف منتجات'!$F$6:$F$400,F9,'إذن صرف منتجات'!$G$6:$G$400,"4XL")</f>
        <v>0</v>
      </c>
      <c r="Q9" s="162" t="n">
        <f aca="false">SUMIFS('إذن توريد منتجات'!$L$6:$L$400,'إذن توريد منتجات'!$E$6:$E$400,E9,'إذن توريد منتجات'!$F$6:$F$400,F9,'إذن توريد منتجات'!$G$6:$G$400,"5XL")-SUMIFS('إذن صرف منتجات'!$L$6:$L$400,'إذن صرف منتجات'!$E$6:$E$400,E9,'إذن صرف منتجات'!$F$6:$F$400,F9,'إذن صرف منتجات'!$G$6:$G$400,"5XL")</f>
        <v>0</v>
      </c>
      <c r="R9" s="162" t="n">
        <f aca="false">SUMIFS('إذن توريد منتجات'!$L$6:$L$400,'إذن توريد منتجات'!$E$6:$E$400,E9,'إذن توريد منتجات'!$F$6:$F$400,F9,'إذن توريد منتجات'!$G$6:$G$400,"6XL")-SUMIFS('إذن صرف منتجات'!$L$6:$L$400,'إذن صرف منتجات'!$E$6:$E$400,E9,'إذن صرف منتجات'!$F$6:$F$400,F9,'إذن صرف منتجات'!$G$6:$G$400,"6XL")</f>
        <v>0</v>
      </c>
      <c r="S9" s="162" t="n">
        <f aca="false">SUMIFS('إذن توريد منتجات'!$L$6:$L$400,'إذن توريد منتجات'!$E$6:$E$400,E9,'إذن توريد منتجات'!$F$6:$F$400,F9,'إذن توريد منتجات'!$G$6:$G$400,"7XL")-SUMIFS('إذن صرف منتجات'!$L$6:$L$400,'إذن صرف منتجات'!$E$6:$E$400,E9,'إذن صرف منتجات'!$F$6:$F$400,F9,'إذن صرف منتجات'!$G$6:$G$400,"7XL")</f>
        <v>2</v>
      </c>
      <c r="T9" s="163" t="n">
        <f aca="false">SUM(I9:S9)</f>
        <v>19</v>
      </c>
      <c r="U9" s="164"/>
    </row>
    <row r="10" customFormat="false" ht="15" hidden="false" customHeight="true" outlineLevel="0" collapsed="false">
      <c r="A10" s="96"/>
      <c r="B10" s="158"/>
      <c r="C10" s="105"/>
      <c r="D10" s="96" t="n">
        <v>6</v>
      </c>
      <c r="E10" s="158" t="s">
        <v>65</v>
      </c>
      <c r="F10" s="105" t="str">
        <f aca="false">إعدادات!$E$10</f>
        <v>بن روز</v>
      </c>
      <c r="G10" s="159"/>
      <c r="H10" s="160"/>
      <c r="I10" s="165" t="n">
        <f aca="false">SUMIFS('إذن توريد منتجات'!$L$6:$L$400,'إذن توريد منتجات'!$E$6:$E$400,E10,'إذن توريد منتجات'!$F$6:$F$400,F10,'إذن توريد منتجات'!$G$6:$G$400,"XS")-SUMIFS('إذن صرف منتجات'!$L$6:$L$400,'إذن صرف منتجات'!$E$6:$E$400,E10,'إذن صرف منتجات'!$F$6:$F$400,F10,'إذن صرف منتجات'!$G$6:$G$400,"XS")</f>
        <v>0</v>
      </c>
      <c r="J10" s="165" t="n">
        <f aca="false">SUMIFS('إذن توريد منتجات'!$L$6:$L$400,'إذن توريد منتجات'!$E$6:$E$400,E10,'إذن توريد منتجات'!$F$6:$F$400,F10,'إذن توريد منتجات'!$G$6:$G$400,"S")-SUMIFS('إذن صرف منتجات'!$L$6:$L$400,'إذن صرف منتجات'!$E$6:$E$400,E10,'إذن صرف منتجات'!$F$6:$F$400,F10,'إذن صرف منتجات'!$G$6:$G$400,"S")</f>
        <v>0</v>
      </c>
      <c r="K10" s="165" t="n">
        <f aca="false">SUMIFS('إذن توريد منتجات'!$L$6:$L$400,'إذن توريد منتجات'!$E$6:$E$400,E10,'إذن توريد منتجات'!$F$6:$F$400,F10,'إذن توريد منتجات'!$G$6:$G$400,"M")-SUMIFS('إذن صرف منتجات'!$L$6:$L$400,'إذن صرف منتجات'!$E$6:$E$400,E10,'إذن صرف منتجات'!$F$6:$F$400,F10,'إذن صرف منتجات'!$G$6:$G$400,"M")</f>
        <v>0</v>
      </c>
      <c r="L10" s="165" t="n">
        <f aca="false">SUMIFS('إذن توريد منتجات'!$L$6:$L$400,'إذن توريد منتجات'!$E$6:$E$400,E10,'إذن توريد منتجات'!$F$6:$F$400,F10,'إذن توريد منتجات'!$G$6:$G$400,"L")-SUMIFS('إذن صرف منتجات'!$L$6:$L$400,'إذن صرف منتجات'!$E$6:$E$400,E10,'إذن صرف منتجات'!$F$6:$F$400,F10,'إذن صرف منتجات'!$G$6:$G$400,"L")</f>
        <v>0</v>
      </c>
      <c r="M10" s="165" t="n">
        <f aca="false">SUMIFS('إذن توريد منتجات'!$L$6:$L$400,'إذن توريد منتجات'!$E$6:$E$400,E10,'إذن توريد منتجات'!$F$6:$F$400,F10,'إذن توريد منتجات'!$G$6:$G$400,"XL")-SUMIFS('إذن صرف منتجات'!$L$6:$L$400,'إذن صرف منتجات'!$E$6:$E$400,E10,'إذن صرف منتجات'!$F$6:$F$400,F10,'إذن صرف منتجات'!$G$6:$G$400,"XL")</f>
        <v>0</v>
      </c>
      <c r="N10" s="165" t="n">
        <f aca="false">SUMIFS('إذن توريد منتجات'!$L$6:$L$400,'إذن توريد منتجات'!$E$6:$E$400,E10,'إذن توريد منتجات'!$F$6:$F$400,F10,'إذن توريد منتجات'!$G$6:$G$400,"2XL")-SUMIFS('إذن صرف منتجات'!$L$6:$L$400,'إذن صرف منتجات'!$E$6:$E$400,E10,'إذن صرف منتجات'!$F$6:$F$400,F10,'إذن صرف منتجات'!$G$6:$G$400,"2XL")</f>
        <v>0</v>
      </c>
      <c r="O10" s="165" t="n">
        <f aca="false">SUMIFS('إذن توريد منتجات'!$L$6:$L$400,'إذن توريد منتجات'!$E$6:$E$400,E10,'إذن توريد منتجات'!$F$6:$F$400,F10,'إذن توريد منتجات'!$G$6:$G$400,"3XL")-SUMIFS('إذن صرف منتجات'!$L$6:$L$400,'إذن صرف منتجات'!$E$6:$E$400,E10,'إذن صرف منتجات'!$F$6:$F$400,F10,'إذن صرف منتجات'!$G$6:$G$400,"3XL")</f>
        <v>0</v>
      </c>
      <c r="P10" s="165" t="n">
        <f aca="false">SUMIFS('إذن توريد منتجات'!$L$6:$L$400,'إذن توريد منتجات'!$E$6:$E$400,E10,'إذن توريد منتجات'!$F$6:$F$400,F10,'إذن توريد منتجات'!$G$6:$G$400,"4XL")-SUMIFS('إذن صرف منتجات'!$L$6:$L$400,'إذن صرف منتجات'!$E$6:$E$400,E10,'إذن صرف منتجات'!$F$6:$F$400,F10,'إذن صرف منتجات'!$G$6:$G$400,"4XL")</f>
        <v>0</v>
      </c>
      <c r="Q10" s="162" t="n">
        <f aca="false">SUMIFS('إذن توريد منتجات'!$L$6:$L$400,'إذن توريد منتجات'!$E$6:$E$400,E10,'إذن توريد منتجات'!$F$6:$F$400,F10,'إذن توريد منتجات'!$G$6:$G$400,"5XL")-SUMIFS('إذن صرف منتجات'!$L$6:$L$400,'إذن صرف منتجات'!$E$6:$E$400,E10,'إذن صرف منتجات'!$F$6:$F$400,F10,'إذن صرف منتجات'!$G$6:$G$400,"5XL")</f>
        <v>0</v>
      </c>
      <c r="R10" s="162" t="n">
        <f aca="false">SUMIFS('إذن توريد منتجات'!$L$6:$L$400,'إذن توريد منتجات'!$E$6:$E$400,E10,'إذن توريد منتجات'!$F$6:$F$400,F10,'إذن توريد منتجات'!$G$6:$G$400,"6XL")-SUMIFS('إذن صرف منتجات'!$L$6:$L$400,'إذن صرف منتجات'!$E$6:$E$400,E10,'إذن صرف منتجات'!$F$6:$F$400,F10,'إذن صرف منتجات'!$G$6:$G$400,"6XL")</f>
        <v>0</v>
      </c>
      <c r="S10" s="162" t="n">
        <f aca="false">SUMIFS('إذن توريد منتجات'!$L$6:$L$400,'إذن توريد منتجات'!$E$6:$E$400,E10,'إذن توريد منتجات'!$F$6:$F$400,F10,'إذن توريد منتجات'!$G$6:$G$400,"7XL")-SUMIFS('إذن صرف منتجات'!$L$6:$L$400,'إذن صرف منتجات'!$E$6:$E$400,E10,'إذن صرف منتجات'!$F$6:$F$400,F10,'إذن صرف منتجات'!$G$6:$G$400,"7XL")</f>
        <v>0</v>
      </c>
      <c r="T10" s="163" t="n">
        <f aca="false">SUM(I10:S10)</f>
        <v>0</v>
      </c>
      <c r="U10" s="114"/>
    </row>
    <row r="11" customFormat="false" ht="15" hidden="false" customHeight="true" outlineLevel="0" collapsed="false">
      <c r="A11" s="157"/>
      <c r="B11" s="158"/>
      <c r="C11" s="106"/>
      <c r="D11" s="157" t="n">
        <v>7</v>
      </c>
      <c r="E11" s="158" t="s">
        <v>65</v>
      </c>
      <c r="F11" s="106" t="str">
        <f aca="false">إعدادات!$E$11</f>
        <v>كشميري</v>
      </c>
      <c r="G11" s="159"/>
      <c r="H11" s="160"/>
      <c r="I11" s="161" t="n">
        <f aca="false">SUMIFS('إذن توريد منتجات'!$L$6:$L$400,'إذن توريد منتجات'!$E$6:$E$400,E11,'إذن توريد منتجات'!$F$6:$F$400,F11,'إذن توريد منتجات'!$G$6:$G$400,"XS")-SUMIFS('إذن صرف منتجات'!$L$6:$L$400,'إذن صرف منتجات'!$E$6:$E$400,E11,'إذن صرف منتجات'!$F$6:$F$400,F11,'إذن صرف منتجات'!$G$6:$G$400,"XS")</f>
        <v>0</v>
      </c>
      <c r="J11" s="161" t="n">
        <f aca="false">SUMIFS('إذن توريد منتجات'!$L$6:$L$400,'إذن توريد منتجات'!$E$6:$E$400,E11,'إذن توريد منتجات'!$F$6:$F$400,F11,'إذن توريد منتجات'!$G$6:$G$400,"S")-SUMIFS('إذن صرف منتجات'!$L$6:$L$400,'إذن صرف منتجات'!$E$6:$E$400,E11,'إذن صرف منتجات'!$F$6:$F$400,F11,'إذن صرف منتجات'!$G$6:$G$400,"S")</f>
        <v>0</v>
      </c>
      <c r="K11" s="161" t="n">
        <f aca="false">SUMIFS('إذن توريد منتجات'!$L$6:$L$400,'إذن توريد منتجات'!$E$6:$E$400,E11,'إذن توريد منتجات'!$F$6:$F$400,F11,'إذن توريد منتجات'!$G$6:$G$400,"M")-SUMIFS('إذن صرف منتجات'!$L$6:$L$400,'إذن صرف منتجات'!$E$6:$E$400,E11,'إذن صرف منتجات'!$F$6:$F$400,F11,'إذن صرف منتجات'!$G$6:$G$400,"M")</f>
        <v>0</v>
      </c>
      <c r="L11" s="161" t="n">
        <f aca="false">SUMIFS('إذن توريد منتجات'!$L$6:$L$400,'إذن توريد منتجات'!$E$6:$E$400,E11,'إذن توريد منتجات'!$F$6:$F$400,F11,'إذن توريد منتجات'!$G$6:$G$400,"L")-SUMIFS('إذن صرف منتجات'!$L$6:$L$400,'إذن صرف منتجات'!$E$6:$E$400,E11,'إذن صرف منتجات'!$F$6:$F$400,F11,'إذن صرف منتجات'!$G$6:$G$400,"L")</f>
        <v>0</v>
      </c>
      <c r="M11" s="161" t="n">
        <f aca="false">SUMIFS('إذن توريد منتجات'!$L$6:$L$400,'إذن توريد منتجات'!$E$6:$E$400,E11,'إذن توريد منتجات'!$F$6:$F$400,F11,'إذن توريد منتجات'!$G$6:$G$400,"XL")-SUMIFS('إذن صرف منتجات'!$L$6:$L$400,'إذن صرف منتجات'!$E$6:$E$400,E11,'إذن صرف منتجات'!$F$6:$F$400,F11,'إذن صرف منتجات'!$G$6:$G$400,"XL")</f>
        <v>0</v>
      </c>
      <c r="N11" s="161" t="n">
        <f aca="false">SUMIFS('إذن توريد منتجات'!$L$6:$L$400,'إذن توريد منتجات'!$E$6:$E$400,E11,'إذن توريد منتجات'!$F$6:$F$400,F11,'إذن توريد منتجات'!$G$6:$G$400,"2XL")-SUMIFS('إذن صرف منتجات'!$L$6:$L$400,'إذن صرف منتجات'!$E$6:$E$400,E11,'إذن صرف منتجات'!$F$6:$F$400,F11,'إذن صرف منتجات'!$G$6:$G$400,"2XL")</f>
        <v>0</v>
      </c>
      <c r="O11" s="161" t="n">
        <f aca="false">SUMIFS('إذن توريد منتجات'!$L$6:$L$400,'إذن توريد منتجات'!$E$6:$E$400,E11,'إذن توريد منتجات'!$F$6:$F$400,F11,'إذن توريد منتجات'!$G$6:$G$400,"3XL")-SUMIFS('إذن صرف منتجات'!$L$6:$L$400,'إذن صرف منتجات'!$E$6:$E$400,E11,'إذن صرف منتجات'!$F$6:$F$400,F11,'إذن صرف منتجات'!$G$6:$G$400,"3XL")</f>
        <v>0</v>
      </c>
      <c r="P11" s="161" t="n">
        <f aca="false">SUMIFS('إذن توريد منتجات'!$L$6:$L$400,'إذن توريد منتجات'!$E$6:$E$400,E11,'إذن توريد منتجات'!$F$6:$F$400,F11,'إذن توريد منتجات'!$G$6:$G$400,"4XL")-SUMIFS('إذن صرف منتجات'!$L$6:$L$400,'إذن صرف منتجات'!$E$6:$E$400,E11,'إذن صرف منتجات'!$F$6:$F$400,F11,'إذن صرف منتجات'!$G$6:$G$400,"4XL")</f>
        <v>0</v>
      </c>
      <c r="Q11" s="162" t="n">
        <f aca="false">SUMIFS('إذن توريد منتجات'!$L$6:$L$400,'إذن توريد منتجات'!$E$6:$E$400,E11,'إذن توريد منتجات'!$F$6:$F$400,F11,'إذن توريد منتجات'!$G$6:$G$400,"5XL")-SUMIFS('إذن صرف منتجات'!$L$6:$L$400,'إذن صرف منتجات'!$E$6:$E$400,E11,'إذن صرف منتجات'!$F$6:$F$400,F11,'إذن صرف منتجات'!$G$6:$G$400,"5XL")</f>
        <v>0</v>
      </c>
      <c r="R11" s="162" t="n">
        <f aca="false">SUMIFS('إذن توريد منتجات'!$L$6:$L$400,'إذن توريد منتجات'!$E$6:$E$400,E11,'إذن توريد منتجات'!$F$6:$F$400,F11,'إذن توريد منتجات'!$G$6:$G$400,"6XL")-SUMIFS('إذن صرف منتجات'!$L$6:$L$400,'إذن صرف منتجات'!$E$6:$E$400,E11,'إذن صرف منتجات'!$F$6:$F$400,F11,'إذن صرف منتجات'!$G$6:$G$400,"6XL")</f>
        <v>0</v>
      </c>
      <c r="S11" s="162" t="n">
        <f aca="false">SUMIFS('إذن توريد منتجات'!$L$6:$L$400,'إذن توريد منتجات'!$E$6:$E$400,E11,'إذن توريد منتجات'!$F$6:$F$400,F11,'إذن توريد منتجات'!$G$6:$G$400,"7XL")-SUMIFS('إذن صرف منتجات'!$L$6:$L$400,'إذن صرف منتجات'!$E$6:$E$400,E11,'إذن صرف منتجات'!$F$6:$F$400,F11,'إذن صرف منتجات'!$G$6:$G$400,"7XL")</f>
        <v>0</v>
      </c>
      <c r="T11" s="163" t="n">
        <f aca="false">SUM(I11:S11)</f>
        <v>0</v>
      </c>
      <c r="U11" s="164"/>
    </row>
    <row r="12" customFormat="false" ht="15" hidden="false" customHeight="true" outlineLevel="0" collapsed="false">
      <c r="A12" s="96"/>
      <c r="B12" s="158"/>
      <c r="C12" s="107"/>
      <c r="D12" s="96" t="n">
        <v>8</v>
      </c>
      <c r="E12" s="158" t="s">
        <v>65</v>
      </c>
      <c r="F12" s="107" t="str">
        <f aca="false">إعدادات!$E$12</f>
        <v>موف </v>
      </c>
      <c r="G12" s="159"/>
      <c r="H12" s="160"/>
      <c r="I12" s="165" t="n">
        <f aca="false">SUMIFS('إذن توريد منتجات'!$L$6:$L$400,'إذن توريد منتجات'!$E$6:$E$400,E12,'إذن توريد منتجات'!$F$6:$F$400,F12,'إذن توريد منتجات'!$G$6:$G$400,"XS")-SUMIFS('إذن صرف منتجات'!$L$6:$L$400,'إذن صرف منتجات'!$E$6:$E$400,E12,'إذن صرف منتجات'!$F$6:$F$400,F12,'إذن صرف منتجات'!$G$6:$G$400,"XS")</f>
        <v>0</v>
      </c>
      <c r="J12" s="165" t="n">
        <f aca="false">SUMIFS('إذن توريد منتجات'!$L$6:$L$400,'إذن توريد منتجات'!$E$6:$E$400,E12,'إذن توريد منتجات'!$F$6:$F$400,F12,'إذن توريد منتجات'!$G$6:$G$400,"S")-SUMIFS('إذن صرف منتجات'!$L$6:$L$400,'إذن صرف منتجات'!$E$6:$E$400,E12,'إذن صرف منتجات'!$F$6:$F$400,F12,'إذن صرف منتجات'!$G$6:$G$400,"S")</f>
        <v>11</v>
      </c>
      <c r="K12" s="165" t="n">
        <f aca="false">SUMIFS('إذن توريد منتجات'!$L$6:$L$400,'إذن توريد منتجات'!$E$6:$E$400,E12,'إذن توريد منتجات'!$F$6:$F$400,F12,'إذن توريد منتجات'!$G$6:$G$400,"M")-SUMIFS('إذن صرف منتجات'!$L$6:$L$400,'إذن صرف منتجات'!$E$6:$E$400,E12,'إذن صرف منتجات'!$F$6:$F$400,F12,'إذن صرف منتجات'!$G$6:$G$400,"M")</f>
        <v>14</v>
      </c>
      <c r="L12" s="165" t="n">
        <f aca="false">SUMIFS('إذن توريد منتجات'!$L$6:$L$400,'إذن توريد منتجات'!$E$6:$E$400,E12,'إذن توريد منتجات'!$F$6:$F$400,F12,'إذن توريد منتجات'!$G$6:$G$400,"L")-SUMIFS('إذن صرف منتجات'!$L$6:$L$400,'إذن صرف منتجات'!$E$6:$E$400,E12,'إذن صرف منتجات'!$F$6:$F$400,F12,'إذن صرف منتجات'!$G$6:$G$400,"L")</f>
        <v>7</v>
      </c>
      <c r="M12" s="165" t="n">
        <f aca="false">SUMIFS('إذن توريد منتجات'!$L$6:$L$400,'إذن توريد منتجات'!$E$6:$E$400,E12,'إذن توريد منتجات'!$F$6:$F$400,F12,'إذن توريد منتجات'!$G$6:$G$400,"XL")-SUMIFS('إذن صرف منتجات'!$L$6:$L$400,'إذن صرف منتجات'!$E$6:$E$400,E12,'إذن صرف منتجات'!$F$6:$F$400,F12,'إذن صرف منتجات'!$G$6:$G$400,"XL")</f>
        <v>11</v>
      </c>
      <c r="N12" s="165" t="n">
        <f aca="false">SUMIFS('إذن توريد منتجات'!$L$6:$L$400,'إذن توريد منتجات'!$E$6:$E$400,E12,'إذن توريد منتجات'!$F$6:$F$400,F12,'إذن توريد منتجات'!$G$6:$G$400,"2XL")-SUMIFS('إذن صرف منتجات'!$L$6:$L$400,'إذن صرف منتجات'!$E$6:$E$400,E12,'إذن صرف منتجات'!$F$6:$F$400,F12,'إذن صرف منتجات'!$G$6:$G$400,"2XL")</f>
        <v>11</v>
      </c>
      <c r="O12" s="165" t="n">
        <f aca="false">SUMIFS('إذن توريد منتجات'!$L$6:$L$400,'إذن توريد منتجات'!$E$6:$E$400,E12,'إذن توريد منتجات'!$F$6:$F$400,F12,'إذن توريد منتجات'!$G$6:$G$400,"3XL")-SUMIFS('إذن صرف منتجات'!$L$6:$L$400,'إذن صرف منتجات'!$E$6:$E$400,E12,'إذن صرف منتجات'!$F$6:$F$400,F12,'إذن صرف منتجات'!$G$6:$G$400,"3XL")</f>
        <v>8</v>
      </c>
      <c r="P12" s="165" t="n">
        <f aca="false">SUMIFS('إذن توريد منتجات'!$L$6:$L$400,'إذن توريد منتجات'!$E$6:$E$400,E12,'إذن توريد منتجات'!$F$6:$F$400,F12,'إذن توريد منتجات'!$G$6:$G$400,"4XL")-SUMIFS('إذن صرف منتجات'!$L$6:$L$400,'إذن صرف منتجات'!$E$6:$E$400,E12,'إذن صرف منتجات'!$F$6:$F$400,F12,'إذن صرف منتجات'!$G$6:$G$400,"4XL")</f>
        <v>0</v>
      </c>
      <c r="Q12" s="162" t="n">
        <f aca="false">SUMIFS('إذن توريد منتجات'!$L$6:$L$400,'إذن توريد منتجات'!$E$6:$E$400,E12,'إذن توريد منتجات'!$F$6:$F$400,F12,'إذن توريد منتجات'!$G$6:$G$400,"5XL")-SUMIFS('إذن صرف منتجات'!$L$6:$L$400,'إذن صرف منتجات'!$E$6:$E$400,E12,'إذن صرف منتجات'!$F$6:$F$400,F12,'إذن صرف منتجات'!$G$6:$G$400,"5XL")</f>
        <v>0</v>
      </c>
      <c r="R12" s="162" t="n">
        <f aca="false">SUMIFS('إذن توريد منتجات'!$L$6:$L$400,'إذن توريد منتجات'!$E$6:$E$400,E12,'إذن توريد منتجات'!$F$6:$F$400,F12,'إذن توريد منتجات'!$G$6:$G$400,"6XL")-SUMIFS('إذن صرف منتجات'!$L$6:$L$400,'إذن صرف منتجات'!$E$6:$E$400,E12,'إذن صرف منتجات'!$F$6:$F$400,F12,'إذن صرف منتجات'!$G$6:$G$400,"6XL")</f>
        <v>0</v>
      </c>
      <c r="S12" s="162" t="n">
        <f aca="false">SUMIFS('إذن توريد منتجات'!$L$6:$L$400,'إذن توريد منتجات'!$E$6:$E$400,E12,'إذن توريد منتجات'!$F$6:$F$400,F12,'إذن توريد منتجات'!$G$6:$G$400,"7XL")-SUMIFS('إذن صرف منتجات'!$L$6:$L$400,'إذن صرف منتجات'!$E$6:$E$400,E12,'إذن صرف منتجات'!$F$6:$F$400,F12,'إذن صرف منتجات'!$G$6:$G$400,"7XL")</f>
        <v>0</v>
      </c>
      <c r="T12" s="163" t="n">
        <f aca="false">SUM(I12:S12)</f>
        <v>62</v>
      </c>
      <c r="U12" s="114"/>
    </row>
    <row r="13" customFormat="false" ht="15" hidden="false" customHeight="true" outlineLevel="0" collapsed="false">
      <c r="A13" s="157"/>
      <c r="B13" s="158"/>
      <c r="C13" s="108"/>
      <c r="D13" s="157" t="n">
        <v>9</v>
      </c>
      <c r="E13" s="158" t="s">
        <v>65</v>
      </c>
      <c r="F13" s="108" t="str">
        <f aca="false">إعدادات!$E$13</f>
        <v>زهري</v>
      </c>
      <c r="G13" s="159"/>
      <c r="H13" s="160"/>
      <c r="I13" s="161" t="n">
        <f aca="false">SUMIFS('إذن توريد منتجات'!$L$6:$L$400,'إذن توريد منتجات'!$E$6:$E$400,E13,'إذن توريد منتجات'!$F$6:$F$400,F13,'إذن توريد منتجات'!$G$6:$G$400,"XS")-SUMIFS('إذن صرف منتجات'!$L$6:$L$400,'إذن صرف منتجات'!$E$6:$E$400,E13,'إذن صرف منتجات'!$F$6:$F$400,F13,'إذن صرف منتجات'!$G$6:$G$400,"XS")</f>
        <v>0</v>
      </c>
      <c r="J13" s="161" t="n">
        <f aca="false">SUMIFS('إذن توريد منتجات'!$L$6:$L$400,'إذن توريد منتجات'!$E$6:$E$400,E13,'إذن توريد منتجات'!$F$6:$F$400,F13,'إذن توريد منتجات'!$G$6:$G$400,"S")-SUMIFS('إذن صرف منتجات'!$L$6:$L$400,'إذن صرف منتجات'!$E$6:$E$400,E13,'إذن صرف منتجات'!$F$6:$F$400,F13,'إذن صرف منتجات'!$G$6:$G$400,"S")</f>
        <v>10</v>
      </c>
      <c r="K13" s="161" t="n">
        <f aca="false">SUMIFS('إذن توريد منتجات'!$L$6:$L$400,'إذن توريد منتجات'!$E$6:$E$400,E13,'إذن توريد منتجات'!$F$6:$F$400,F13,'إذن توريد منتجات'!$G$6:$G$400,"M")-SUMIFS('إذن صرف منتجات'!$L$6:$L$400,'إذن صرف منتجات'!$E$6:$E$400,E13,'إذن صرف منتجات'!$F$6:$F$400,F13,'إذن صرف منتجات'!$G$6:$G$400,"M")</f>
        <v>18</v>
      </c>
      <c r="L13" s="161" t="n">
        <f aca="false">SUMIFS('إذن توريد منتجات'!$L$6:$L$400,'إذن توريد منتجات'!$E$6:$E$400,E13,'إذن توريد منتجات'!$F$6:$F$400,F13,'إذن توريد منتجات'!$G$6:$G$400,"L")-SUMIFS('إذن صرف منتجات'!$L$6:$L$400,'إذن صرف منتجات'!$E$6:$E$400,E13,'إذن صرف منتجات'!$F$6:$F$400,F13,'إذن صرف منتجات'!$G$6:$G$400,"L")</f>
        <v>7</v>
      </c>
      <c r="M13" s="161" t="n">
        <f aca="false">SUMIFS('إذن توريد منتجات'!$L$6:$L$400,'إذن توريد منتجات'!$E$6:$E$400,E13,'إذن توريد منتجات'!$F$6:$F$400,F13,'إذن توريد منتجات'!$G$6:$G$400,"XL")-SUMIFS('إذن صرف منتجات'!$L$6:$L$400,'إذن صرف منتجات'!$E$6:$E$400,E13,'إذن صرف منتجات'!$F$6:$F$400,F13,'إذن صرف منتجات'!$G$6:$G$400,"XL")</f>
        <v>12</v>
      </c>
      <c r="N13" s="161" t="n">
        <f aca="false">SUMIFS('إذن توريد منتجات'!$L$6:$L$400,'إذن توريد منتجات'!$E$6:$E$400,E13,'إذن توريد منتجات'!$F$6:$F$400,F13,'إذن توريد منتجات'!$G$6:$G$400,"2XL")-SUMIFS('إذن صرف منتجات'!$L$6:$L$400,'إذن صرف منتجات'!$E$6:$E$400,E13,'إذن صرف منتجات'!$F$6:$F$400,F13,'إذن صرف منتجات'!$G$6:$G$400,"2XL")</f>
        <v>5</v>
      </c>
      <c r="O13" s="161" t="n">
        <f aca="false">SUMIFS('إذن توريد منتجات'!$L$6:$L$400,'إذن توريد منتجات'!$E$6:$E$400,E13,'إذن توريد منتجات'!$F$6:$F$400,F13,'إذن توريد منتجات'!$G$6:$G$400,"3XL")-SUMIFS('إذن صرف منتجات'!$L$6:$L$400,'إذن صرف منتجات'!$E$6:$E$400,E13,'إذن صرف منتجات'!$F$6:$F$400,F13,'إذن صرف منتجات'!$G$6:$G$400,"3XL")</f>
        <v>6</v>
      </c>
      <c r="P13" s="161" t="n">
        <f aca="false">SUMIFS('إذن توريد منتجات'!$L$6:$L$400,'إذن توريد منتجات'!$E$6:$E$400,E13,'إذن توريد منتجات'!$F$6:$F$400,F13,'إذن توريد منتجات'!$G$6:$G$400,"4XL")-SUMIFS('إذن صرف منتجات'!$L$6:$L$400,'إذن صرف منتجات'!$E$6:$E$400,E13,'إذن صرف منتجات'!$F$6:$F$400,F13,'إذن صرف منتجات'!$G$6:$G$400,"4XL")</f>
        <v>1</v>
      </c>
      <c r="Q13" s="162" t="n">
        <f aca="false">SUMIFS('إذن توريد منتجات'!$L$6:$L$400,'إذن توريد منتجات'!$E$6:$E$400,E13,'إذن توريد منتجات'!$F$6:$F$400,F13,'إذن توريد منتجات'!$G$6:$G$400,"5XL")-SUMIFS('إذن صرف منتجات'!$L$6:$L$400,'إذن صرف منتجات'!$E$6:$E$400,E13,'إذن صرف منتجات'!$F$6:$F$400,F13,'إذن صرف منتجات'!$G$6:$G$400,"5XL")</f>
        <v>0</v>
      </c>
      <c r="R13" s="162" t="n">
        <f aca="false">SUMIFS('إذن توريد منتجات'!$L$6:$L$400,'إذن توريد منتجات'!$E$6:$E$400,E13,'إذن توريد منتجات'!$F$6:$F$400,F13,'إذن توريد منتجات'!$G$6:$G$400,"6XL")-SUMIFS('إذن صرف منتجات'!$L$6:$L$400,'إذن صرف منتجات'!$E$6:$E$400,E13,'إذن صرف منتجات'!$F$6:$F$400,F13,'إذن صرف منتجات'!$G$6:$G$400,"6XL")</f>
        <v>0</v>
      </c>
      <c r="S13" s="162" t="n">
        <f aca="false">SUMIFS('إذن توريد منتجات'!$L$6:$L$400,'إذن توريد منتجات'!$E$6:$E$400,E13,'إذن توريد منتجات'!$F$6:$F$400,F13,'إذن توريد منتجات'!$G$6:$G$400,"7XL")-SUMIFS('إذن صرف منتجات'!$L$6:$L$400,'إذن صرف منتجات'!$E$6:$E$400,E13,'إذن صرف منتجات'!$F$6:$F$400,F13,'إذن صرف منتجات'!$G$6:$G$400,"7XL")</f>
        <v>0</v>
      </c>
      <c r="T13" s="163" t="n">
        <f aca="false">SUM(I13:S13)</f>
        <v>59</v>
      </c>
      <c r="U13" s="164"/>
    </row>
    <row r="14" customFormat="false" ht="15" hidden="false" customHeight="true" outlineLevel="0" collapsed="false">
      <c r="A14" s="96"/>
      <c r="B14" s="158"/>
      <c r="C14" s="109"/>
      <c r="D14" s="96" t="n">
        <v>10</v>
      </c>
      <c r="E14" s="158" t="s">
        <v>65</v>
      </c>
      <c r="F14" s="109" t="str">
        <f aca="false">إعدادات!$E$14</f>
        <v>جنزاري</v>
      </c>
      <c r="G14" s="159"/>
      <c r="H14" s="160"/>
      <c r="I14" s="165" t="n">
        <f aca="false">SUMIFS('إذن توريد منتجات'!$L$6:$L$400,'إذن توريد منتجات'!$E$6:$E$400,E14,'إذن توريد منتجات'!$F$6:$F$400,F14,'إذن توريد منتجات'!$G$6:$G$400,"XS")-SUMIFS('إذن صرف منتجات'!$L$6:$L$400,'إذن صرف منتجات'!$E$6:$E$400,E14,'إذن صرف منتجات'!$F$6:$F$400,F14,'إذن صرف منتجات'!$G$6:$G$400,"XS")</f>
        <v>0</v>
      </c>
      <c r="J14" s="165" t="n">
        <f aca="false">SUMIFS('إذن توريد منتجات'!$L$6:$L$400,'إذن توريد منتجات'!$E$6:$E$400,E14,'إذن توريد منتجات'!$F$6:$F$400,F14,'إذن توريد منتجات'!$G$6:$G$400,"S")-SUMIFS('إذن صرف منتجات'!$L$6:$L$400,'إذن صرف منتجات'!$E$6:$E$400,E14,'إذن صرف منتجات'!$F$6:$F$400,F14,'إذن صرف منتجات'!$G$6:$G$400,"S")</f>
        <v>22</v>
      </c>
      <c r="K14" s="165" t="n">
        <f aca="false">SUMIFS('إذن توريد منتجات'!$L$6:$L$400,'إذن توريد منتجات'!$E$6:$E$400,E14,'إذن توريد منتجات'!$F$6:$F$400,F14,'إذن توريد منتجات'!$G$6:$G$400,"M")-SUMIFS('إذن صرف منتجات'!$L$6:$L$400,'إذن صرف منتجات'!$E$6:$E$400,E14,'إذن صرف منتجات'!$F$6:$F$400,F14,'إذن صرف منتجات'!$G$6:$G$400,"M")</f>
        <v>33</v>
      </c>
      <c r="L14" s="165" t="n">
        <f aca="false">SUMIFS('إذن توريد منتجات'!$L$6:$L$400,'إذن توريد منتجات'!$E$6:$E$400,E14,'إذن توريد منتجات'!$F$6:$F$400,F14,'إذن توريد منتجات'!$G$6:$G$400,"L")-SUMIFS('إذن صرف منتجات'!$L$6:$L$400,'إذن صرف منتجات'!$E$6:$E$400,E14,'إذن صرف منتجات'!$F$6:$F$400,F14,'إذن صرف منتجات'!$G$6:$G$400,"L")</f>
        <v>40</v>
      </c>
      <c r="M14" s="165" t="n">
        <f aca="false">SUMIFS('إذن توريد منتجات'!$L$6:$L$400,'إذن توريد منتجات'!$E$6:$E$400,E14,'إذن توريد منتجات'!$F$6:$F$400,F14,'إذن توريد منتجات'!$G$6:$G$400,"XL")-SUMIFS('إذن صرف منتجات'!$L$6:$L$400,'إذن صرف منتجات'!$E$6:$E$400,E14,'إذن صرف منتجات'!$F$6:$F$400,F14,'إذن صرف منتجات'!$G$6:$G$400,"XL")</f>
        <v>41</v>
      </c>
      <c r="N14" s="165" t="n">
        <f aca="false">SUMIFS('إذن توريد منتجات'!$L$6:$L$400,'إذن توريد منتجات'!$E$6:$E$400,E14,'إذن توريد منتجات'!$F$6:$F$400,F14,'إذن توريد منتجات'!$G$6:$G$400,"2XL")-SUMIFS('إذن صرف منتجات'!$L$6:$L$400,'إذن صرف منتجات'!$E$6:$E$400,E14,'إذن صرف منتجات'!$F$6:$F$400,F14,'إذن صرف منتجات'!$G$6:$G$400,"2XL")</f>
        <v>40</v>
      </c>
      <c r="O14" s="165" t="n">
        <f aca="false">SUMIFS('إذن توريد منتجات'!$L$6:$L$400,'إذن توريد منتجات'!$E$6:$E$400,E14,'إذن توريد منتجات'!$F$6:$F$400,F14,'إذن توريد منتجات'!$G$6:$G$400,"3XL")-SUMIFS('إذن صرف منتجات'!$L$6:$L$400,'إذن صرف منتجات'!$E$6:$E$400,E14,'إذن صرف منتجات'!$F$6:$F$400,F14,'إذن صرف منتجات'!$G$6:$G$400,"3XL")</f>
        <v>25</v>
      </c>
      <c r="P14" s="165" t="n">
        <f aca="false">SUMIFS('إذن توريد منتجات'!$L$6:$L$400,'إذن توريد منتجات'!$E$6:$E$400,E14,'إذن توريد منتجات'!$F$6:$F$400,F14,'إذن توريد منتجات'!$G$6:$G$400,"4XL")-SUMIFS('إذن صرف منتجات'!$L$6:$L$400,'إذن صرف منتجات'!$E$6:$E$400,E14,'إذن صرف منتجات'!$F$6:$F$400,F14,'إذن صرف منتجات'!$G$6:$G$400,"4XL")</f>
        <v>13</v>
      </c>
      <c r="Q14" s="162" t="n">
        <f aca="false">SUMIFS('إذن توريد منتجات'!$L$6:$L$400,'إذن توريد منتجات'!$E$6:$E$400,E14,'إذن توريد منتجات'!$F$6:$F$400,F14,'إذن توريد منتجات'!$G$6:$G$400,"5XL")-SUMIFS('إذن صرف منتجات'!$L$6:$L$400,'إذن صرف منتجات'!$E$6:$E$400,E14,'إذن صرف منتجات'!$F$6:$F$400,F14,'إذن صرف منتجات'!$G$6:$G$400,"5XL")</f>
        <v>7</v>
      </c>
      <c r="R14" s="162" t="n">
        <f aca="false">SUMIFS('إذن توريد منتجات'!$L$6:$L$400,'إذن توريد منتجات'!$E$6:$E$400,E14,'إذن توريد منتجات'!$F$6:$F$400,F14,'إذن توريد منتجات'!$G$6:$G$400,"6XL")-SUMIFS('إذن صرف منتجات'!$L$6:$L$400,'إذن صرف منتجات'!$E$6:$E$400,E14,'إذن صرف منتجات'!$F$6:$F$400,F14,'إذن صرف منتجات'!$G$6:$G$400,"6XL")</f>
        <v>0</v>
      </c>
      <c r="S14" s="162" t="n">
        <f aca="false">SUMIFS('إذن توريد منتجات'!$L$6:$L$400,'إذن توريد منتجات'!$E$6:$E$400,E14,'إذن توريد منتجات'!$F$6:$F$400,F14,'إذن توريد منتجات'!$G$6:$G$400,"7XL")-SUMIFS('إذن صرف منتجات'!$L$6:$L$400,'إذن صرف منتجات'!$E$6:$E$400,E14,'إذن صرف منتجات'!$F$6:$F$400,F14,'إذن صرف منتجات'!$G$6:$G$400,"7XL")</f>
        <v>0</v>
      </c>
      <c r="T14" s="163" t="n">
        <f aca="false">SUM(I14:S14)</f>
        <v>221</v>
      </c>
      <c r="U14" s="114"/>
    </row>
    <row r="15" customFormat="false" ht="15" hidden="false" customHeight="true" outlineLevel="0" collapsed="false">
      <c r="A15" s="157"/>
      <c r="B15" s="158"/>
      <c r="C15" s="110"/>
      <c r="D15" s="157" t="n">
        <v>11</v>
      </c>
      <c r="E15" s="158" t="s">
        <v>65</v>
      </c>
      <c r="F15" s="110" t="str">
        <f aca="false">إعدادات!$E$15</f>
        <v>زيتي </v>
      </c>
      <c r="G15" s="159"/>
      <c r="H15" s="160"/>
      <c r="I15" s="161" t="n">
        <f aca="false">SUMIFS('إذن توريد منتجات'!$L$6:$L$400,'إذن توريد منتجات'!$E$6:$E$400,E15,'إذن توريد منتجات'!$F$6:$F$400,F15,'إذن توريد منتجات'!$G$6:$G$400,"XS")-SUMIFS('إذن صرف منتجات'!$L$6:$L$400,'إذن صرف منتجات'!$E$6:$E$400,E15,'إذن صرف منتجات'!$F$6:$F$400,F15,'إذن صرف منتجات'!$G$6:$G$400,"XS")</f>
        <v>0</v>
      </c>
      <c r="J15" s="161" t="n">
        <f aca="false">SUMIFS('إذن توريد منتجات'!$L$6:$L$400,'إذن توريد منتجات'!$E$6:$E$400,E15,'إذن توريد منتجات'!$F$6:$F$400,F15,'إذن توريد منتجات'!$G$6:$G$400,"S")-SUMIFS('إذن صرف منتجات'!$L$6:$L$400,'إذن صرف منتجات'!$E$6:$E$400,E15,'إذن صرف منتجات'!$F$6:$F$400,F15,'إذن صرف منتجات'!$G$6:$G$400,"S")</f>
        <v>20</v>
      </c>
      <c r="K15" s="161" t="n">
        <f aca="false">SUMIFS('إذن توريد منتجات'!$L$6:$L$400,'إذن توريد منتجات'!$E$6:$E$400,E15,'إذن توريد منتجات'!$F$6:$F$400,F15,'إذن توريد منتجات'!$G$6:$G$400,"M")-SUMIFS('إذن صرف منتجات'!$L$6:$L$400,'إذن صرف منتجات'!$E$6:$E$400,E15,'إذن صرف منتجات'!$F$6:$F$400,F15,'إذن صرف منتجات'!$G$6:$G$400,"M")</f>
        <v>18</v>
      </c>
      <c r="L15" s="161" t="n">
        <f aca="false">SUMIFS('إذن توريد منتجات'!$L$6:$L$400,'إذن توريد منتجات'!$E$6:$E$400,E15,'إذن توريد منتجات'!$F$6:$F$400,F15,'إذن توريد منتجات'!$G$6:$G$400,"L")-SUMIFS('إذن صرف منتجات'!$L$6:$L$400,'إذن صرف منتجات'!$E$6:$E$400,E15,'إذن صرف منتجات'!$F$6:$F$400,F15,'إذن صرف منتجات'!$G$6:$G$400,"L")</f>
        <v>16</v>
      </c>
      <c r="M15" s="161" t="n">
        <f aca="false">SUMIFS('إذن توريد منتجات'!$L$6:$L$400,'إذن توريد منتجات'!$E$6:$E$400,E15,'إذن توريد منتجات'!$F$6:$F$400,F15,'إذن توريد منتجات'!$G$6:$G$400,"XL")-SUMIFS('إذن صرف منتجات'!$L$6:$L$400,'إذن صرف منتجات'!$E$6:$E$400,E15,'إذن صرف منتجات'!$F$6:$F$400,F15,'إذن صرف منتجات'!$G$6:$G$400,"XL")</f>
        <v>12</v>
      </c>
      <c r="N15" s="161" t="n">
        <f aca="false">SUMIFS('إذن توريد منتجات'!$L$6:$L$400,'إذن توريد منتجات'!$E$6:$E$400,E15,'إذن توريد منتجات'!$F$6:$F$400,F15,'إذن توريد منتجات'!$G$6:$G$400,"2XL")-SUMIFS('إذن صرف منتجات'!$L$6:$L$400,'إذن صرف منتجات'!$E$6:$E$400,E15,'إذن صرف منتجات'!$F$6:$F$400,F15,'إذن صرف منتجات'!$G$6:$G$400,"2XL")</f>
        <v>10</v>
      </c>
      <c r="O15" s="161" t="n">
        <f aca="false">SUMIFS('إذن توريد منتجات'!$L$6:$L$400,'إذن توريد منتجات'!$E$6:$E$400,E15,'إذن توريد منتجات'!$F$6:$F$400,F15,'إذن توريد منتجات'!$G$6:$G$400,"3XL")-SUMIFS('إذن صرف منتجات'!$L$6:$L$400,'إذن صرف منتجات'!$E$6:$E$400,E15,'إذن صرف منتجات'!$F$6:$F$400,F15,'إذن صرف منتجات'!$G$6:$G$400,"3XL")</f>
        <v>16</v>
      </c>
      <c r="P15" s="161" t="n">
        <f aca="false">SUMIFS('إذن توريد منتجات'!$L$6:$L$400,'إذن توريد منتجات'!$E$6:$E$400,E15,'إذن توريد منتجات'!$F$6:$F$400,F15,'إذن توريد منتجات'!$G$6:$G$400,"4XL")-SUMIFS('إذن صرف منتجات'!$L$6:$L$400,'إذن صرف منتجات'!$E$6:$E$400,E15,'إذن صرف منتجات'!$F$6:$F$400,F15,'إذن صرف منتجات'!$G$6:$G$400,"4XL")</f>
        <v>3</v>
      </c>
      <c r="Q15" s="162" t="n">
        <f aca="false">SUMIFS('إذن توريد منتجات'!$L$6:$L$400,'إذن توريد منتجات'!$E$6:$E$400,E15,'إذن توريد منتجات'!$F$6:$F$400,F15,'إذن توريد منتجات'!$G$6:$G$400,"5XL")-SUMIFS('إذن صرف منتجات'!$L$6:$L$400,'إذن صرف منتجات'!$E$6:$E$400,E15,'إذن صرف منتجات'!$F$6:$F$400,F15,'إذن صرف منتجات'!$G$6:$G$400,"5XL")</f>
        <v>1</v>
      </c>
      <c r="R15" s="162" t="n">
        <f aca="false">SUMIFS('إذن توريد منتجات'!$L$6:$L$400,'إذن توريد منتجات'!$E$6:$E$400,E15,'إذن توريد منتجات'!$F$6:$F$400,F15,'إذن توريد منتجات'!$G$6:$G$400,"6XL")-SUMIFS('إذن صرف منتجات'!$L$6:$L$400,'إذن صرف منتجات'!$E$6:$E$400,E15,'إذن صرف منتجات'!$F$6:$F$400,F15,'إذن صرف منتجات'!$G$6:$G$400,"6XL")</f>
        <v>0</v>
      </c>
      <c r="S15" s="162" t="n">
        <f aca="false">SUMIFS('إذن توريد منتجات'!$L$6:$L$400,'إذن توريد منتجات'!$E$6:$E$400,E15,'إذن توريد منتجات'!$F$6:$F$400,F15,'إذن توريد منتجات'!$G$6:$G$400,"7XL")-SUMIFS('إذن صرف منتجات'!$L$6:$L$400,'إذن صرف منتجات'!$E$6:$E$400,E15,'إذن صرف منتجات'!$F$6:$F$400,F15,'إذن صرف منتجات'!$G$6:$G$400,"7XL")</f>
        <v>0</v>
      </c>
      <c r="T15" s="163" t="n">
        <f aca="false">SUM(I15:S15)</f>
        <v>96</v>
      </c>
      <c r="U15" s="164"/>
    </row>
    <row r="16" customFormat="false" ht="15" hidden="false" customHeight="true" outlineLevel="0" collapsed="false">
      <c r="A16" s="96"/>
      <c r="B16" s="158"/>
      <c r="C16" s="111"/>
      <c r="D16" s="96" t="n">
        <v>12</v>
      </c>
      <c r="E16" s="158" t="s">
        <v>65</v>
      </c>
      <c r="F16" s="111" t="str">
        <f aca="false">إعدادات!$E$16</f>
        <v>بترولي</v>
      </c>
      <c r="G16" s="159"/>
      <c r="H16" s="160"/>
      <c r="I16" s="165" t="n">
        <f aca="false">SUMIFS('إذن توريد منتجات'!$L$6:$L$400,'إذن توريد منتجات'!$E$6:$E$400,E16,'إذن توريد منتجات'!$F$6:$F$400,F16,'إذن توريد منتجات'!$G$6:$G$400,"XS")-SUMIFS('إذن صرف منتجات'!$L$6:$L$400,'إذن صرف منتجات'!$E$6:$E$400,E16,'إذن صرف منتجات'!$F$6:$F$400,F16,'إذن صرف منتجات'!$G$6:$G$400,"XS")</f>
        <v>0</v>
      </c>
      <c r="J16" s="165" t="n">
        <f aca="false">SUMIFS('إذن توريد منتجات'!$L$6:$L$400,'إذن توريد منتجات'!$E$6:$E$400,E16,'إذن توريد منتجات'!$F$6:$F$400,F16,'إذن توريد منتجات'!$G$6:$G$400,"S")-SUMIFS('إذن صرف منتجات'!$L$6:$L$400,'إذن صرف منتجات'!$E$6:$E$400,E16,'إذن صرف منتجات'!$F$6:$F$400,F16,'إذن صرف منتجات'!$G$6:$G$400,"S")</f>
        <v>0</v>
      </c>
      <c r="K16" s="165" t="n">
        <f aca="false">SUMIFS('إذن توريد منتجات'!$L$6:$L$400,'إذن توريد منتجات'!$E$6:$E$400,E16,'إذن توريد منتجات'!$F$6:$F$400,F16,'إذن توريد منتجات'!$G$6:$G$400,"M")-SUMIFS('إذن صرف منتجات'!$L$6:$L$400,'إذن صرف منتجات'!$E$6:$E$400,E16,'إذن صرف منتجات'!$F$6:$F$400,F16,'إذن صرف منتجات'!$G$6:$G$400,"M")</f>
        <v>24</v>
      </c>
      <c r="L16" s="165" t="n">
        <f aca="false">SUMIFS('إذن توريد منتجات'!$L$6:$L$400,'إذن توريد منتجات'!$E$6:$E$400,E16,'إذن توريد منتجات'!$F$6:$F$400,F16,'إذن توريد منتجات'!$G$6:$G$400,"L")-SUMIFS('إذن صرف منتجات'!$L$6:$L$400,'إذن صرف منتجات'!$E$6:$E$400,E16,'إذن صرف منتجات'!$F$6:$F$400,F16,'إذن صرف منتجات'!$G$6:$G$400,"L")</f>
        <v>17</v>
      </c>
      <c r="M16" s="165" t="n">
        <f aca="false">SUMIFS('إذن توريد منتجات'!$L$6:$L$400,'إذن توريد منتجات'!$E$6:$E$400,E16,'إذن توريد منتجات'!$F$6:$F$400,F16,'إذن توريد منتجات'!$G$6:$G$400,"XL")-SUMIFS('إذن صرف منتجات'!$L$6:$L$400,'إذن صرف منتجات'!$E$6:$E$400,E16,'إذن صرف منتجات'!$F$6:$F$400,F16,'إذن صرف منتجات'!$G$6:$G$400,"XL")</f>
        <v>17</v>
      </c>
      <c r="N16" s="165" t="n">
        <f aca="false">SUMIFS('إذن توريد منتجات'!$L$6:$L$400,'إذن توريد منتجات'!$E$6:$E$400,E16,'إذن توريد منتجات'!$F$6:$F$400,F16,'إذن توريد منتجات'!$G$6:$G$400,"2XL")-SUMIFS('إذن صرف منتجات'!$L$6:$L$400,'إذن صرف منتجات'!$E$6:$E$400,E16,'إذن صرف منتجات'!$F$6:$F$400,F16,'إذن صرف منتجات'!$G$6:$G$400,"2XL")</f>
        <v>14</v>
      </c>
      <c r="O16" s="165" t="n">
        <f aca="false">SUMIFS('إذن توريد منتجات'!$L$6:$L$400,'إذن توريد منتجات'!$E$6:$E$400,E16,'إذن توريد منتجات'!$F$6:$F$400,F16,'إذن توريد منتجات'!$G$6:$G$400,"3XL")-SUMIFS('إذن صرف منتجات'!$L$6:$L$400,'إذن صرف منتجات'!$E$6:$E$400,E16,'إذن صرف منتجات'!$F$6:$F$400,F16,'إذن صرف منتجات'!$G$6:$G$400,"3XL")</f>
        <v>25</v>
      </c>
      <c r="P16" s="165" t="n">
        <f aca="false">SUMIFS('إذن توريد منتجات'!$L$6:$L$400,'إذن توريد منتجات'!$E$6:$E$400,E16,'إذن توريد منتجات'!$F$6:$F$400,F16,'إذن توريد منتجات'!$G$6:$G$400,"4XL")-SUMIFS('إذن صرف منتجات'!$L$6:$L$400,'إذن صرف منتجات'!$E$6:$E$400,E16,'إذن صرف منتجات'!$F$6:$F$400,F16,'إذن صرف منتجات'!$G$6:$G$400,"4XL")</f>
        <v>1</v>
      </c>
      <c r="Q16" s="162" t="n">
        <f aca="false">SUMIFS('إذن توريد منتجات'!$L$6:$L$400,'إذن توريد منتجات'!$E$6:$E$400,E16,'إذن توريد منتجات'!$F$6:$F$400,F16,'إذن توريد منتجات'!$G$6:$G$400,"5XL")-SUMIFS('إذن صرف منتجات'!$L$6:$L$400,'إذن صرف منتجات'!$E$6:$E$400,E16,'إذن صرف منتجات'!$F$6:$F$400,F16,'إذن صرف منتجات'!$G$6:$G$400,"5XL")</f>
        <v>1</v>
      </c>
      <c r="R16" s="162" t="n">
        <f aca="false">SUMIFS('إذن توريد منتجات'!$L$6:$L$400,'إذن توريد منتجات'!$E$6:$E$400,E16,'إذن توريد منتجات'!$F$6:$F$400,F16,'إذن توريد منتجات'!$G$6:$G$400,"6XL")-SUMIFS('إذن صرف منتجات'!$L$6:$L$400,'إذن صرف منتجات'!$E$6:$E$400,E16,'إذن صرف منتجات'!$F$6:$F$400,F16,'إذن صرف منتجات'!$G$6:$G$400,"6XL")</f>
        <v>0</v>
      </c>
      <c r="S16" s="162" t="n">
        <f aca="false">SUMIFS('إذن توريد منتجات'!$L$6:$L$400,'إذن توريد منتجات'!$E$6:$E$400,E16,'إذن توريد منتجات'!$F$6:$F$400,F16,'إذن توريد منتجات'!$G$6:$G$400,"7XL")-SUMIFS('إذن صرف منتجات'!$L$6:$L$400,'إذن صرف منتجات'!$E$6:$E$400,E16,'إذن صرف منتجات'!$F$6:$F$400,F16,'إذن صرف منتجات'!$G$6:$G$400,"7XL")</f>
        <v>0</v>
      </c>
      <c r="T16" s="163" t="n">
        <f aca="false">SUM(I16:S16)</f>
        <v>99</v>
      </c>
      <c r="U16" s="114"/>
    </row>
    <row r="17" customFormat="false" ht="15" hidden="false" customHeight="true" outlineLevel="0" collapsed="false">
      <c r="A17" s="157"/>
      <c r="B17" s="158"/>
      <c r="C17" s="112"/>
      <c r="D17" s="157" t="n">
        <v>13</v>
      </c>
      <c r="E17" s="158" t="s">
        <v>65</v>
      </c>
      <c r="F17" s="112" t="str">
        <f aca="false">إعدادات!$E$17</f>
        <v>نبيتي</v>
      </c>
      <c r="G17" s="159"/>
      <c r="H17" s="160"/>
      <c r="I17" s="161" t="n">
        <f aca="false">SUMIFS('إذن توريد منتجات'!$L$6:$L$400,'إذن توريد منتجات'!$E$6:$E$400,E17,'إذن توريد منتجات'!$F$6:$F$400,F17,'إذن توريد منتجات'!$G$6:$G$400,"XS")-SUMIFS('إذن صرف منتجات'!$L$6:$L$400,'إذن صرف منتجات'!$E$6:$E$400,E17,'إذن صرف منتجات'!$F$6:$F$400,F17,'إذن صرف منتجات'!$G$6:$G$400,"XS")</f>
        <v>0</v>
      </c>
      <c r="J17" s="161" t="n">
        <f aca="false">SUMIFS('إذن توريد منتجات'!$L$6:$L$400,'إذن توريد منتجات'!$E$6:$E$400,E17,'إذن توريد منتجات'!$F$6:$F$400,F17,'إذن توريد منتجات'!$G$6:$G$400,"S")-SUMIFS('إذن صرف منتجات'!$L$6:$L$400,'إذن صرف منتجات'!$E$6:$E$400,E17,'إذن صرف منتجات'!$F$6:$F$400,F17,'إذن صرف منتجات'!$G$6:$G$400,"S")</f>
        <v>20</v>
      </c>
      <c r="K17" s="161" t="n">
        <f aca="false">SUMIFS('إذن توريد منتجات'!$L$6:$L$400,'إذن توريد منتجات'!$E$6:$E$400,E17,'إذن توريد منتجات'!$F$6:$F$400,F17,'إذن توريد منتجات'!$G$6:$G$400,"M")-SUMIFS('إذن صرف منتجات'!$L$6:$L$400,'إذن صرف منتجات'!$E$6:$E$400,E17,'إذن صرف منتجات'!$F$6:$F$400,F17,'إذن صرف منتجات'!$G$6:$G$400,"M")</f>
        <v>65</v>
      </c>
      <c r="L17" s="161" t="n">
        <f aca="false">SUMIFS('إذن توريد منتجات'!$L$6:$L$400,'إذن توريد منتجات'!$E$6:$E$400,E17,'إذن توريد منتجات'!$F$6:$F$400,F17,'إذن توريد منتجات'!$G$6:$G$400,"L")-SUMIFS('إذن صرف منتجات'!$L$6:$L$400,'إذن صرف منتجات'!$E$6:$E$400,E17,'إذن صرف منتجات'!$F$6:$F$400,F17,'إذن صرف منتجات'!$G$6:$G$400,"L")</f>
        <v>49</v>
      </c>
      <c r="M17" s="161" t="n">
        <f aca="false">SUMIFS('إذن توريد منتجات'!$L$6:$L$400,'إذن توريد منتجات'!$E$6:$E$400,E17,'إذن توريد منتجات'!$F$6:$F$400,F17,'إذن توريد منتجات'!$G$6:$G$400,"XL")-SUMIFS('إذن صرف منتجات'!$L$6:$L$400,'إذن صرف منتجات'!$E$6:$E$400,E17,'إذن صرف منتجات'!$F$6:$F$400,F17,'إذن صرف منتجات'!$G$6:$G$400,"XL")</f>
        <v>24</v>
      </c>
      <c r="N17" s="161" t="n">
        <f aca="false">SUMIFS('إذن توريد منتجات'!$L$6:$L$400,'إذن توريد منتجات'!$E$6:$E$400,E17,'إذن توريد منتجات'!$F$6:$F$400,F17,'إذن توريد منتجات'!$G$6:$G$400,"2XL")-SUMIFS('إذن صرف منتجات'!$L$6:$L$400,'إذن صرف منتجات'!$E$6:$E$400,E17,'إذن صرف منتجات'!$F$6:$F$400,F17,'إذن صرف منتجات'!$G$6:$G$400,"2XL")</f>
        <v>53</v>
      </c>
      <c r="O17" s="161" t="n">
        <f aca="false">SUMIFS('إذن توريد منتجات'!$L$6:$L$400,'إذن توريد منتجات'!$E$6:$E$400,E17,'إذن توريد منتجات'!$F$6:$F$400,F17,'إذن توريد منتجات'!$G$6:$G$400,"3XL")-SUMIFS('إذن صرف منتجات'!$L$6:$L$400,'إذن صرف منتجات'!$E$6:$E$400,E17,'إذن صرف منتجات'!$F$6:$F$400,F17,'إذن صرف منتجات'!$G$6:$G$400,"3XL")</f>
        <v>19</v>
      </c>
      <c r="P17" s="161" t="n">
        <f aca="false">SUMIFS('إذن توريد منتجات'!$L$6:$L$400,'إذن توريد منتجات'!$E$6:$E$400,E17,'إذن توريد منتجات'!$F$6:$F$400,F17,'إذن توريد منتجات'!$G$6:$G$400,"4XL")-SUMIFS('إذن صرف منتجات'!$L$6:$L$400,'إذن صرف منتجات'!$E$6:$E$400,E17,'إذن صرف منتجات'!$F$6:$F$400,F17,'إذن صرف منتجات'!$G$6:$G$400,"4XL")</f>
        <v>2</v>
      </c>
      <c r="Q17" s="162" t="n">
        <f aca="false">SUMIFS('إذن توريد منتجات'!$L$6:$L$400,'إذن توريد منتجات'!$E$6:$E$400,E17,'إذن توريد منتجات'!$F$6:$F$400,F17,'إذن توريد منتجات'!$G$6:$G$400,"5XL")-SUMIFS('إذن صرف منتجات'!$L$6:$L$400,'إذن صرف منتجات'!$E$6:$E$400,E17,'إذن صرف منتجات'!$F$6:$F$400,F17,'إذن صرف منتجات'!$G$6:$G$400,"5XL")</f>
        <v>2</v>
      </c>
      <c r="R17" s="162" t="n">
        <f aca="false">SUMIFS('إذن توريد منتجات'!$L$6:$L$400,'إذن توريد منتجات'!$E$6:$E$400,E17,'إذن توريد منتجات'!$F$6:$F$400,F17,'إذن توريد منتجات'!$G$6:$G$400,"6XL")-SUMIFS('إذن صرف منتجات'!$L$6:$L$400,'إذن صرف منتجات'!$E$6:$E$400,E17,'إذن صرف منتجات'!$F$6:$F$400,F17,'إذن صرف منتجات'!$G$6:$G$400,"6XL")</f>
        <v>0</v>
      </c>
      <c r="S17" s="162" t="n">
        <f aca="false">SUMIFS('إذن توريد منتجات'!$L$6:$L$400,'إذن توريد منتجات'!$E$6:$E$400,E17,'إذن توريد منتجات'!$F$6:$F$400,F17,'إذن توريد منتجات'!$G$6:$G$400,"7XL")-SUMIFS('إذن صرف منتجات'!$L$6:$L$400,'إذن صرف منتجات'!$E$6:$E$400,E17,'إذن صرف منتجات'!$F$6:$F$400,F17,'إذن صرف منتجات'!$G$6:$G$400,"7XL")</f>
        <v>0</v>
      </c>
      <c r="T17" s="163" t="n">
        <f aca="false">SUM(I17:S17)</f>
        <v>234</v>
      </c>
      <c r="U17" s="164"/>
    </row>
    <row r="18" customFormat="false" ht="15" hidden="false" customHeight="true" outlineLevel="0" collapsed="false">
      <c r="A18" s="96"/>
      <c r="B18" s="158"/>
      <c r="C18" s="111"/>
      <c r="D18" s="96" t="n">
        <v>14</v>
      </c>
      <c r="E18" s="158" t="s">
        <v>65</v>
      </c>
      <c r="F18" s="111" t="str">
        <f aca="false">إعدادات!$E$18</f>
        <v>منت جرين</v>
      </c>
      <c r="G18" s="159"/>
      <c r="H18" s="160"/>
      <c r="I18" s="165" t="n">
        <f aca="false">SUMIFS('إذن توريد منتجات'!$L$6:$L$400,'إذن توريد منتجات'!$E$6:$E$400,E18,'إذن توريد منتجات'!$F$6:$F$400,F18,'إذن توريد منتجات'!$G$6:$G$400,"XS")-SUMIFS('إذن صرف منتجات'!$L$6:$L$400,'إذن صرف منتجات'!$E$6:$E$400,E18,'إذن صرف منتجات'!$F$6:$F$400,F18,'إذن صرف منتجات'!$G$6:$G$400,"XS")</f>
        <v>0</v>
      </c>
      <c r="J18" s="165" t="n">
        <f aca="false">SUMIFS('إذن توريد منتجات'!$L$6:$L$400,'إذن توريد منتجات'!$E$6:$E$400,E18,'إذن توريد منتجات'!$F$6:$F$400,F18,'إذن توريد منتجات'!$G$6:$G$400,"S")-SUMIFS('إذن صرف منتجات'!$L$6:$L$400,'إذن صرف منتجات'!$E$6:$E$400,E18,'إذن صرف منتجات'!$F$6:$F$400,F18,'إذن صرف منتجات'!$G$6:$G$400,"S")</f>
        <v>8</v>
      </c>
      <c r="K18" s="165" t="n">
        <f aca="false">SUMIFS('إذن توريد منتجات'!$L$6:$L$400,'إذن توريد منتجات'!$E$6:$E$400,E18,'إذن توريد منتجات'!$F$6:$F$400,F18,'إذن توريد منتجات'!$G$6:$G$400,"M")-SUMIFS('إذن صرف منتجات'!$L$6:$L$400,'إذن صرف منتجات'!$E$6:$E$400,E18,'إذن صرف منتجات'!$F$6:$F$400,F18,'إذن صرف منتجات'!$G$6:$G$400,"M")</f>
        <v>16</v>
      </c>
      <c r="L18" s="165" t="n">
        <f aca="false">SUMIFS('إذن توريد منتجات'!$L$6:$L$400,'إذن توريد منتجات'!$E$6:$E$400,E18,'إذن توريد منتجات'!$F$6:$F$400,F18,'إذن توريد منتجات'!$G$6:$G$400,"L")-SUMIFS('إذن صرف منتجات'!$L$6:$L$400,'إذن صرف منتجات'!$E$6:$E$400,E18,'إذن صرف منتجات'!$F$6:$F$400,F18,'إذن صرف منتجات'!$G$6:$G$400,"L")</f>
        <v>9</v>
      </c>
      <c r="M18" s="165" t="n">
        <f aca="false">SUMIFS('إذن توريد منتجات'!$L$6:$L$400,'إذن توريد منتجات'!$E$6:$E$400,E18,'إذن توريد منتجات'!$F$6:$F$400,F18,'إذن توريد منتجات'!$G$6:$G$400,"XL")-SUMIFS('إذن صرف منتجات'!$L$6:$L$400,'إذن صرف منتجات'!$E$6:$E$400,E18,'إذن صرف منتجات'!$F$6:$F$400,F18,'إذن صرف منتجات'!$G$6:$G$400,"XL")</f>
        <v>13</v>
      </c>
      <c r="N18" s="165" t="n">
        <f aca="false">SUMIFS('إذن توريد منتجات'!$L$6:$L$400,'إذن توريد منتجات'!$E$6:$E$400,E18,'إذن توريد منتجات'!$F$6:$F$400,F18,'إذن توريد منتجات'!$G$6:$G$400,"2XL")-SUMIFS('إذن صرف منتجات'!$L$6:$L$400,'إذن صرف منتجات'!$E$6:$E$400,E18,'إذن صرف منتجات'!$F$6:$F$400,F18,'إذن صرف منتجات'!$G$6:$G$400,"2XL")</f>
        <v>10</v>
      </c>
      <c r="O18" s="165" t="n">
        <f aca="false">SUMIFS('إذن توريد منتجات'!$L$6:$L$400,'إذن توريد منتجات'!$E$6:$E$400,E18,'إذن توريد منتجات'!$F$6:$F$400,F18,'إذن توريد منتجات'!$G$6:$G$400,"3XL")-SUMIFS('إذن صرف منتجات'!$L$6:$L$400,'إذن صرف منتجات'!$E$6:$E$400,E18,'إذن صرف منتجات'!$F$6:$F$400,F18,'إذن صرف منتجات'!$G$6:$G$400,"3XL")</f>
        <v>7</v>
      </c>
      <c r="P18" s="165" t="n">
        <f aca="false">SUMIFS('إذن توريد منتجات'!$L$6:$L$400,'إذن توريد منتجات'!$E$6:$E$400,E18,'إذن توريد منتجات'!$F$6:$F$400,F18,'إذن توريد منتجات'!$G$6:$G$400,"4XL")-SUMIFS('إذن صرف منتجات'!$L$6:$L$400,'إذن صرف منتجات'!$E$6:$E$400,E18,'إذن صرف منتجات'!$F$6:$F$400,F18,'إذن صرف منتجات'!$G$6:$G$400,"4XL")</f>
        <v>0</v>
      </c>
      <c r="Q18" s="162" t="n">
        <f aca="false">SUMIFS('إذن توريد منتجات'!$L$6:$L$400,'إذن توريد منتجات'!$E$6:$E$400,E18,'إذن توريد منتجات'!$F$6:$F$400,F18,'إذن توريد منتجات'!$G$6:$G$400,"5XL")-SUMIFS('إذن صرف منتجات'!$L$6:$L$400,'إذن صرف منتجات'!$E$6:$E$400,E18,'إذن صرف منتجات'!$F$6:$F$400,F18,'إذن صرف منتجات'!$G$6:$G$400,"5XL")</f>
        <v>0</v>
      </c>
      <c r="R18" s="162" t="n">
        <f aca="false">SUMIFS('إذن توريد منتجات'!$L$6:$L$400,'إذن توريد منتجات'!$E$6:$E$400,E18,'إذن توريد منتجات'!$F$6:$F$400,F18,'إذن توريد منتجات'!$G$6:$G$400,"6XL")-SUMIFS('إذن صرف منتجات'!$L$6:$L$400,'إذن صرف منتجات'!$E$6:$E$400,E18,'إذن صرف منتجات'!$F$6:$F$400,F18,'إذن صرف منتجات'!$G$6:$G$400,"6XL")</f>
        <v>0</v>
      </c>
      <c r="S18" s="162" t="n">
        <f aca="false">SUMIFS('إذن توريد منتجات'!$L$6:$L$400,'إذن توريد منتجات'!$E$6:$E$400,E18,'إذن توريد منتجات'!$F$6:$F$400,F18,'إذن توريد منتجات'!$G$6:$G$400,"7XL")-SUMIFS('إذن صرف منتجات'!$L$6:$L$400,'إذن صرف منتجات'!$E$6:$E$400,E18,'إذن صرف منتجات'!$F$6:$F$400,F18,'إذن صرف منتجات'!$G$6:$G$400,"7XL")</f>
        <v>0</v>
      </c>
      <c r="T18" s="163" t="n">
        <f aca="false">SUM(I18:S18)</f>
        <v>63</v>
      </c>
      <c r="U18" s="114"/>
    </row>
    <row r="19" customFormat="false" ht="21.75" hidden="false" customHeight="true" outlineLevel="0" collapsed="false">
      <c r="A19" s="114"/>
      <c r="B19" s="62"/>
      <c r="C19" s="62"/>
      <c r="D19" s="114" t="n">
        <v>15</v>
      </c>
      <c r="E19" s="62" t="s">
        <v>65</v>
      </c>
      <c r="F19" s="62" t="str">
        <f aca="false">إعدادات!$E$19</f>
        <v>بنك</v>
      </c>
      <c r="I19" s="65" t="n">
        <f aca="false">SUMIFS('إذن توريد منتجات'!$L$6:$L$400,'إذن توريد منتجات'!$E$6:$E$400,E19,'إذن توريد منتجات'!$F$6:$F$400,F19,'إذن توريد منتجات'!$G$6:$G$400,"XS")-SUMIFS('إذن صرف منتجات'!$L$6:$L$400,'إذن صرف منتجات'!$E$6:$E$400,E19,'إذن صرف منتجات'!$F$6:$F$400,F19,'إذن صرف منتجات'!$G$6:$G$400,"XS")</f>
        <v>0</v>
      </c>
      <c r="J19" s="65" t="n">
        <f aca="false">SUMIFS('إذن توريد منتجات'!$L$6:$L$400,'إذن توريد منتجات'!$E$6:$E$400,E19,'إذن توريد منتجات'!$F$6:$F$400,F19,'إذن توريد منتجات'!$G$6:$G$400,"S")-SUMIFS('إذن صرف منتجات'!$L$6:$L$400,'إذن صرف منتجات'!$E$6:$E$400,E19,'إذن صرف منتجات'!$F$6:$F$400,F19,'إذن صرف منتجات'!$G$6:$G$400,"S")</f>
        <v>12</v>
      </c>
      <c r="K19" s="65" t="n">
        <f aca="false">SUMIFS('إذن توريد منتجات'!$L$6:$L$400,'إذن توريد منتجات'!$E$6:$E$400,E19,'إذن توريد منتجات'!$F$6:$F$400,F19,'إذن توريد منتجات'!$G$6:$G$400,"M")-SUMIFS('إذن صرف منتجات'!$L$6:$L$400,'إذن صرف منتجات'!$E$6:$E$400,E19,'إذن صرف منتجات'!$F$6:$F$400,F19,'إذن صرف منتجات'!$G$6:$G$400,"M")</f>
        <v>6</v>
      </c>
      <c r="L19" s="65" t="n">
        <f aca="false">SUMIFS('إذن توريد منتجات'!$L$6:$L$400,'إذن توريد منتجات'!$E$6:$E$400,E19,'إذن توريد منتجات'!$F$6:$F$400,F19,'إذن توريد منتجات'!$G$6:$G$400,"L")-SUMIFS('إذن صرف منتجات'!$L$6:$L$400,'إذن صرف منتجات'!$E$6:$E$400,E19,'إذن صرف منتجات'!$F$6:$F$400,F19,'إذن صرف منتجات'!$G$6:$G$400,"L")</f>
        <v>4</v>
      </c>
      <c r="M19" s="65" t="n">
        <f aca="false">SUMIFS('إذن توريد منتجات'!$L$6:$L$400,'إذن توريد منتجات'!$E$6:$E$400,E19,'إذن توريد منتجات'!$F$6:$F$400,F19,'إذن توريد منتجات'!$G$6:$G$400,"XL")-SUMIFS('إذن صرف منتجات'!$L$6:$L$400,'إذن صرف منتجات'!$E$6:$E$400,E19,'إذن صرف منتجات'!$F$6:$F$400,F19,'إذن صرف منتجات'!$G$6:$G$400,"XL")</f>
        <v>9</v>
      </c>
      <c r="N19" s="65" t="n">
        <f aca="false">SUMIFS('إذن توريد منتجات'!$L$6:$L$400,'إذن توريد منتجات'!$E$6:$E$400,E19,'إذن توريد منتجات'!$F$6:$F$400,F19,'إذن توريد منتجات'!$G$6:$G$400,"2XL")-SUMIFS('إذن صرف منتجات'!$L$6:$L$400,'إذن صرف منتجات'!$E$6:$E$400,E19,'إذن صرف منتجات'!$F$6:$F$400,F19,'إذن صرف منتجات'!$G$6:$G$400,"2XL")</f>
        <v>3</v>
      </c>
      <c r="O19" s="65" t="n">
        <f aca="false">SUMIFS('إذن توريد منتجات'!$L$6:$L$400,'إذن توريد منتجات'!$E$6:$E$400,E19,'إذن توريد منتجات'!$F$6:$F$400,F19,'إذن توريد منتجات'!$G$6:$G$400,"3XL")-SUMIFS('إذن صرف منتجات'!$L$6:$L$400,'إذن صرف منتجات'!$E$6:$E$400,E19,'إذن صرف منتجات'!$F$6:$F$400,F19,'إذن صرف منتجات'!$G$6:$G$400,"3XL")</f>
        <v>6</v>
      </c>
      <c r="P19" s="65" t="n">
        <f aca="false">SUMIFS('إذن توريد منتجات'!$L$6:$L$400,'إذن توريد منتجات'!$E$6:$E$400,E19,'إذن توريد منتجات'!$F$6:$F$400,F19,'إذن توريد منتجات'!$G$6:$G$400,"4XL")-SUMIFS('إذن صرف منتجات'!$L$6:$L$400,'إذن صرف منتجات'!$E$6:$E$400,E19,'إذن صرف منتجات'!$F$6:$F$400,F19,'إذن صرف منتجات'!$G$6:$G$400,"4XL")</f>
        <v>1</v>
      </c>
      <c r="Q19" s="166" t="n">
        <f aca="false">SUMIFS('إذن توريد منتجات'!$L$6:$L$400,'إذن توريد منتجات'!$E$6:$E$400,E19,'إذن توريد منتجات'!$F$6:$F$400,F19,'إذن توريد منتجات'!$G$6:$G$400,"5XL")-SUMIFS('إذن صرف منتجات'!$L$6:$L$400,'إذن صرف منتجات'!$E$6:$E$400,E19,'إذن صرف منتجات'!$F$6:$F$400,F19,'إذن صرف منتجات'!$G$6:$G$400,"5XL")</f>
        <v>0</v>
      </c>
      <c r="R19" s="166" t="n">
        <f aca="false">SUMIFS('إذن توريد منتجات'!$L$6:$L$400,'إذن توريد منتجات'!$E$6:$E$400,E19,'إذن توريد منتجات'!$F$6:$F$400,F19,'إذن توريد منتجات'!$G$6:$G$400,"6XL")-SUMIFS('إذن صرف منتجات'!$L$6:$L$400,'إذن صرف منتجات'!$E$6:$E$400,E19,'إذن صرف منتجات'!$F$6:$F$400,F19,'إذن صرف منتجات'!$G$6:$G$400,"6XL")</f>
        <v>0</v>
      </c>
      <c r="S19" s="166" t="n">
        <f aca="false">SUMIFS('إذن توريد منتجات'!$L$6:$L$400,'إذن توريد منتجات'!$E$6:$E$400,E19,'إذن توريد منتجات'!$F$6:$F$400,F19,'إذن توريد منتجات'!$G$6:$G$400,"7XL")-SUMIFS('إذن صرف منتجات'!$L$6:$L$400,'إذن صرف منتجات'!$E$6:$E$400,E19,'إذن صرف منتجات'!$F$6:$F$400,F19,'إذن صرف منتجات'!$G$6:$G$400,"7XL")</f>
        <v>0</v>
      </c>
      <c r="T19" s="167" t="n">
        <f aca="false">SUM(I19:S19)</f>
        <v>41</v>
      </c>
      <c r="U19" s="119"/>
    </row>
    <row r="20" customFormat="false" ht="15" hidden="false" customHeight="true" outlineLevel="0" collapsed="false">
      <c r="A20" s="164"/>
      <c r="B20" s="158"/>
      <c r="C20" s="115"/>
      <c r="D20" s="164" t="n">
        <v>16</v>
      </c>
      <c r="E20" s="158" t="s">
        <v>65</v>
      </c>
      <c r="F20" s="115" t="str">
        <f aca="false">إعدادات!$E$20</f>
        <v>روز</v>
      </c>
      <c r="G20" s="159"/>
      <c r="H20" s="160"/>
      <c r="I20" s="165" t="n">
        <f aca="false">SUMIFS('إذن توريد منتجات'!$L$6:$L$400,'إذن توريد منتجات'!$E$6:$E$400,E20,'إذن توريد منتجات'!$F$6:$F$400,F20,'إذن توريد منتجات'!$G$6:$G$400,"XS")-SUMIFS('إذن صرف منتجات'!$L$6:$L$400,'إذن صرف منتجات'!$E$6:$E$400,E20,'إذن صرف منتجات'!$F$6:$F$400,F20,'إذن صرف منتجات'!$G$6:$G$400,"XS")</f>
        <v>0</v>
      </c>
      <c r="J20" s="165" t="n">
        <f aca="false">SUMIFS('إذن توريد منتجات'!$L$6:$L$400,'إذن توريد منتجات'!$E$6:$E$400,E20,'إذن توريد منتجات'!$F$6:$F$400,F20,'إذن توريد منتجات'!$G$6:$G$400,"S")-SUMIFS('إذن صرف منتجات'!$L$6:$L$400,'إذن صرف منتجات'!$E$6:$E$400,E20,'إذن صرف منتجات'!$F$6:$F$400,F20,'إذن صرف منتجات'!$G$6:$G$400,"S")</f>
        <v>0</v>
      </c>
      <c r="K20" s="165" t="n">
        <f aca="false">SUMIFS('إذن توريد منتجات'!$L$6:$L$400,'إذن توريد منتجات'!$E$6:$E$400,E20,'إذن توريد منتجات'!$F$6:$F$400,F20,'إذن توريد منتجات'!$G$6:$G$400,"M")-SUMIFS('إذن صرف منتجات'!$L$6:$L$400,'إذن صرف منتجات'!$E$6:$E$400,E20,'إذن صرف منتجات'!$F$6:$F$400,F20,'إذن صرف منتجات'!$G$6:$G$400,"M")</f>
        <v>0</v>
      </c>
      <c r="L20" s="165" t="n">
        <f aca="false">SUMIFS('إذن توريد منتجات'!$L$6:$L$400,'إذن توريد منتجات'!$E$6:$E$400,E20,'إذن توريد منتجات'!$F$6:$F$400,F20,'إذن توريد منتجات'!$G$6:$G$400,"L")-SUMIFS('إذن صرف منتجات'!$L$6:$L$400,'إذن صرف منتجات'!$E$6:$E$400,E20,'إذن صرف منتجات'!$F$6:$F$400,F20,'إذن صرف منتجات'!$G$6:$G$400,"L")</f>
        <v>1</v>
      </c>
      <c r="M20" s="165" t="n">
        <f aca="false">SUMIFS('إذن توريد منتجات'!$L$6:$L$400,'إذن توريد منتجات'!$E$6:$E$400,E20,'إذن توريد منتجات'!$F$6:$F$400,F20,'إذن توريد منتجات'!$G$6:$G$400,"XL")-SUMIFS('إذن صرف منتجات'!$L$6:$L$400,'إذن صرف منتجات'!$E$6:$E$400,E20,'إذن صرف منتجات'!$F$6:$F$400,F20,'إذن صرف منتجات'!$G$6:$G$400,"XL")</f>
        <v>0</v>
      </c>
      <c r="N20" s="165" t="n">
        <f aca="false">SUMIFS('إذن توريد منتجات'!$L$6:$L$400,'إذن توريد منتجات'!$E$6:$E$400,E20,'إذن توريد منتجات'!$F$6:$F$400,F20,'إذن توريد منتجات'!$G$6:$G$400,"2XL")-SUMIFS('إذن صرف منتجات'!$L$6:$L$400,'إذن صرف منتجات'!$E$6:$E$400,E20,'إذن صرف منتجات'!$F$6:$F$400,F20,'إذن صرف منتجات'!$G$6:$G$400,"2XL")</f>
        <v>1</v>
      </c>
      <c r="O20" s="165" t="n">
        <f aca="false">SUMIFS('إذن توريد منتجات'!$L$6:$L$400,'إذن توريد منتجات'!$E$6:$E$400,E20,'إذن توريد منتجات'!$F$6:$F$400,F20,'إذن توريد منتجات'!$G$6:$G$400,"3XL")-SUMIFS('إذن صرف منتجات'!$L$6:$L$400,'إذن صرف منتجات'!$E$6:$E$400,E20,'إذن صرف منتجات'!$F$6:$F$400,F20,'إذن صرف منتجات'!$G$6:$G$400,"3XL")</f>
        <v>0</v>
      </c>
      <c r="P20" s="165" t="n">
        <f aca="false">SUMIFS('إذن توريد منتجات'!$L$6:$L$400,'إذن توريد منتجات'!$E$6:$E$400,E20,'إذن توريد منتجات'!$F$6:$F$400,F20,'إذن توريد منتجات'!$G$6:$G$400,"4XL")-SUMIFS('إذن صرف منتجات'!$L$6:$L$400,'إذن صرف منتجات'!$E$6:$E$400,E20,'إذن صرف منتجات'!$F$6:$F$400,F20,'إذن صرف منتجات'!$G$6:$G$400,"4XL")</f>
        <v>0</v>
      </c>
      <c r="Q20" s="162" t="n">
        <f aca="false">SUMIFS('إذن توريد منتجات'!$L$6:$L$400,'إذن توريد منتجات'!$E$6:$E$400,E20,'إذن توريد منتجات'!$F$6:$F$400,F20,'إذن توريد منتجات'!$G$6:$G$400,"5XL")-SUMIFS('إذن صرف منتجات'!$L$6:$L$400,'إذن صرف منتجات'!$E$6:$E$400,E20,'إذن صرف منتجات'!$F$6:$F$400,F20,'إذن صرف منتجات'!$G$6:$G$400,"5XL")</f>
        <v>0</v>
      </c>
      <c r="R20" s="162" t="n">
        <f aca="false">SUMIFS('إذن توريد منتجات'!$L$6:$L$400,'إذن توريد منتجات'!$E$6:$E$400,E20,'إذن توريد منتجات'!$F$6:$F$400,F20,'إذن توريد منتجات'!$G$6:$G$400,"6XL")-SUMIFS('إذن صرف منتجات'!$L$6:$L$400,'إذن صرف منتجات'!$E$6:$E$400,E20,'إذن صرف منتجات'!$F$6:$F$400,F20,'إذن صرف منتجات'!$G$6:$G$400,"6XL")</f>
        <v>0</v>
      </c>
      <c r="S20" s="162" t="n">
        <f aca="false">SUMIFS('إذن توريد منتجات'!$L$6:$L$400,'إذن توريد منتجات'!$E$6:$E$400,E20,'إذن توريد منتجات'!$F$6:$F$400,F20,'إذن توريد منتجات'!$G$6:$G$400,"7XL")-SUMIFS('إذن صرف منتجات'!$L$6:$L$400,'إذن صرف منتجات'!$E$6:$E$400,E20,'إذن صرف منتجات'!$F$6:$F$400,F20,'إذن صرف منتجات'!$G$6:$G$400,"7XL")</f>
        <v>0</v>
      </c>
      <c r="T20" s="163" t="n">
        <f aca="false">SUM(I20:S20)</f>
        <v>2</v>
      </c>
      <c r="U20" s="114"/>
    </row>
    <row r="21" customFormat="false" ht="15" hidden="false" customHeight="true" outlineLevel="0" collapsed="false">
      <c r="A21" s="114"/>
      <c r="B21" s="158"/>
      <c r="C21" s="116"/>
      <c r="D21" s="114" t="n">
        <v>17</v>
      </c>
      <c r="E21" s="158" t="s">
        <v>65</v>
      </c>
      <c r="F21" s="116" t="str">
        <f aca="false">إعدادات!$E$21</f>
        <v>موف فاتح</v>
      </c>
      <c r="G21" s="159"/>
      <c r="H21" s="160"/>
      <c r="I21" s="161" t="n">
        <f aca="false">SUMIFS('إذن توريد منتجات'!$L$6:$L$400,'إذن توريد منتجات'!$E$6:$E$400,E21,'إذن توريد منتجات'!$F$6:$F$400,F21,'إذن توريد منتجات'!$G$6:$G$400,"XS")-SUMIFS('إذن صرف منتجات'!$L$6:$L$400,'إذن صرف منتجات'!$E$6:$E$400,E21,'إذن صرف منتجات'!$F$6:$F$400,F21,'إذن صرف منتجات'!$G$6:$G$400,"XS")</f>
        <v>0</v>
      </c>
      <c r="J21" s="161" t="n">
        <f aca="false">SUMIFS('إذن توريد منتجات'!$L$6:$L$400,'إذن توريد منتجات'!$E$6:$E$400,E21,'إذن توريد منتجات'!$F$6:$F$400,F21,'إذن توريد منتجات'!$G$6:$G$400,"S")-SUMIFS('إذن صرف منتجات'!$L$6:$L$400,'إذن صرف منتجات'!$E$6:$E$400,E21,'إذن صرف منتجات'!$F$6:$F$400,F21,'إذن صرف منتجات'!$G$6:$G$400,"S")</f>
        <v>0</v>
      </c>
      <c r="K21" s="161" t="n">
        <f aca="false">SUMIFS('إذن توريد منتجات'!$L$6:$L$400,'إذن توريد منتجات'!$E$6:$E$400,E21,'إذن توريد منتجات'!$F$6:$F$400,F21,'إذن توريد منتجات'!$G$6:$G$400,"M")-SUMIFS('إذن صرف منتجات'!$L$6:$L$400,'إذن صرف منتجات'!$E$6:$E$400,E21,'إذن صرف منتجات'!$F$6:$F$400,F21,'إذن صرف منتجات'!$G$6:$G$400,"M")</f>
        <v>0</v>
      </c>
      <c r="L21" s="161" t="n">
        <f aca="false">SUMIFS('إذن توريد منتجات'!$L$6:$L$400,'إذن توريد منتجات'!$E$6:$E$400,E21,'إذن توريد منتجات'!$F$6:$F$400,F21,'إذن توريد منتجات'!$G$6:$G$400,"L")-SUMIFS('إذن صرف منتجات'!$L$6:$L$400,'إذن صرف منتجات'!$E$6:$E$400,E21,'إذن صرف منتجات'!$F$6:$F$400,F21,'إذن صرف منتجات'!$G$6:$G$400,"L")</f>
        <v>0</v>
      </c>
      <c r="M21" s="161" t="n">
        <f aca="false">SUMIFS('إذن توريد منتجات'!$L$6:$L$400,'إذن توريد منتجات'!$E$6:$E$400,E21,'إذن توريد منتجات'!$F$6:$F$400,F21,'إذن توريد منتجات'!$G$6:$G$400,"XL")-SUMIFS('إذن صرف منتجات'!$L$6:$L$400,'إذن صرف منتجات'!$E$6:$E$400,E21,'إذن صرف منتجات'!$F$6:$F$400,F21,'إذن صرف منتجات'!$G$6:$G$400,"XL")</f>
        <v>0</v>
      </c>
      <c r="N21" s="161" t="n">
        <f aca="false">SUMIFS('إذن توريد منتجات'!$L$6:$L$400,'إذن توريد منتجات'!$E$6:$E$400,E21,'إذن توريد منتجات'!$F$6:$F$400,F21,'إذن توريد منتجات'!$G$6:$G$400,"2XL")-SUMIFS('إذن صرف منتجات'!$L$6:$L$400,'إذن صرف منتجات'!$E$6:$E$400,E21,'إذن صرف منتجات'!$F$6:$F$400,F21,'إذن صرف منتجات'!$G$6:$G$400,"2XL")</f>
        <v>0</v>
      </c>
      <c r="O21" s="161" t="n">
        <f aca="false">SUMIFS('إذن توريد منتجات'!$L$6:$L$400,'إذن توريد منتجات'!$E$6:$E$400,E21,'إذن توريد منتجات'!$F$6:$F$400,F21,'إذن توريد منتجات'!$G$6:$G$400,"3XL")-SUMIFS('إذن صرف منتجات'!$L$6:$L$400,'إذن صرف منتجات'!$E$6:$E$400,E21,'إذن صرف منتجات'!$F$6:$F$400,F21,'إذن صرف منتجات'!$G$6:$G$400,"3XL")</f>
        <v>0</v>
      </c>
      <c r="P21" s="161" t="n">
        <f aca="false">SUMIFS('إذن توريد منتجات'!$L$6:$L$400,'إذن توريد منتجات'!$E$6:$E$400,E21,'إذن توريد منتجات'!$F$6:$F$400,F21,'إذن توريد منتجات'!$G$6:$G$400,"4XL")-SUMIFS('إذن صرف منتجات'!$L$6:$L$400,'إذن صرف منتجات'!$E$6:$E$400,E21,'إذن صرف منتجات'!$F$6:$F$400,F21,'إذن صرف منتجات'!$G$6:$G$400,"4XL")</f>
        <v>0</v>
      </c>
      <c r="Q21" s="162" t="n">
        <f aca="false">SUMIFS('إذن توريد منتجات'!$L$6:$L$400,'إذن توريد منتجات'!$E$6:$E$400,E21,'إذن توريد منتجات'!$F$6:$F$400,F21,'إذن توريد منتجات'!$G$6:$G$400,"5XL")-SUMIFS('إذن صرف منتجات'!$L$6:$L$400,'إذن صرف منتجات'!$E$6:$E$400,E21,'إذن صرف منتجات'!$F$6:$F$400,F21,'إذن صرف منتجات'!$G$6:$G$400,"5XL")</f>
        <v>0</v>
      </c>
      <c r="R21" s="162" t="n">
        <f aca="false">SUMIFS('إذن توريد منتجات'!$L$6:$L$400,'إذن توريد منتجات'!$E$6:$E$400,E21,'إذن توريد منتجات'!$F$6:$F$400,F21,'إذن توريد منتجات'!$G$6:$G$400,"6XL")-SUMIFS('إذن صرف منتجات'!$L$6:$L$400,'إذن صرف منتجات'!$E$6:$E$400,E21,'إذن صرف منتجات'!$F$6:$F$400,F21,'إذن صرف منتجات'!$G$6:$G$400,"6XL")</f>
        <v>0</v>
      </c>
      <c r="S21" s="162" t="n">
        <f aca="false">SUMIFS('إذن توريد منتجات'!$L$6:$L$400,'إذن توريد منتجات'!$E$6:$E$400,E21,'إذن توريد منتجات'!$F$6:$F$400,F21,'إذن توريد منتجات'!$G$6:$G$400,"7XL")-SUMIFS('إذن صرف منتجات'!$L$6:$L$400,'إذن صرف منتجات'!$E$6:$E$400,E21,'إذن صرف منتجات'!$F$6:$F$400,F21,'إذن صرف منتجات'!$G$6:$G$400,"7XL")</f>
        <v>0</v>
      </c>
      <c r="T21" s="163" t="n">
        <f aca="false">SUM(I21:S21)</f>
        <v>0</v>
      </c>
      <c r="U21" s="164"/>
    </row>
    <row r="22" customFormat="false" ht="15" hidden="false" customHeight="true" outlineLevel="0" collapsed="false">
      <c r="A22" s="168"/>
      <c r="B22" s="118"/>
      <c r="C22" s="118"/>
      <c r="D22" s="168" t="s">
        <v>206</v>
      </c>
      <c r="E22" s="118"/>
      <c r="F22" s="118"/>
      <c r="I22" s="118"/>
      <c r="J22" s="118"/>
      <c r="K22" s="118"/>
      <c r="L22" s="118"/>
      <c r="M22" s="118"/>
      <c r="N22" s="118"/>
      <c r="O22" s="118"/>
      <c r="P22" s="118"/>
      <c r="T22" s="118"/>
      <c r="U22" s="119"/>
    </row>
    <row r="23" customFormat="false" ht="15" hidden="false" customHeight="true" outlineLevel="0" collapsed="false">
      <c r="A23" s="157"/>
      <c r="B23" s="169"/>
      <c r="C23" s="97"/>
      <c r="D23" s="157" t="n">
        <v>15</v>
      </c>
      <c r="E23" s="169" t="s">
        <v>66</v>
      </c>
      <c r="F23" s="97" t="str">
        <f aca="false">إعدادات!$E$5</f>
        <v>كحلي</v>
      </c>
      <c r="G23" s="159"/>
      <c r="H23" s="160"/>
      <c r="I23" s="161" t="n">
        <f aca="false">SUMIFS('إذن توريد منتجات'!$L$6:$L$400,'إذن توريد منتجات'!$E$6:$E$400,E23,'إذن توريد منتجات'!$F$6:$F$400,F23,'إذن توريد منتجات'!$G$6:$G$400,"XS")-SUMIFS('إذن صرف منتجات'!$L$6:$L$400,'إذن صرف منتجات'!$E$6:$E$400,E23,'إذن صرف منتجات'!$F$6:$F$400,F23,'إذن صرف منتجات'!$G$6:$G$400,"XS")</f>
        <v>0</v>
      </c>
      <c r="J23" s="161" t="n">
        <f aca="false">SUMIFS('إذن توريد منتجات'!$L$6:$L$400,'إذن توريد منتجات'!$E$6:$E$400,E23,'إذن توريد منتجات'!$F$6:$F$400,F23,'إذن توريد منتجات'!$G$6:$G$400,"S")-SUMIFS('إذن صرف منتجات'!$L$6:$L$400,'إذن صرف منتجات'!$E$6:$E$400,E23,'إذن صرف منتجات'!$F$6:$F$400,F23,'إذن صرف منتجات'!$G$6:$G$400,"S")</f>
        <v>0</v>
      </c>
      <c r="K23" s="161" t="n">
        <f aca="false">SUMIFS('إذن توريد منتجات'!$L$6:$L$400,'إذن توريد منتجات'!$E$6:$E$400,E23,'إذن توريد منتجات'!$F$6:$F$400,F23,'إذن توريد منتجات'!$G$6:$G$400,"M")-SUMIFS('إذن صرف منتجات'!$L$6:$L$400,'إذن صرف منتجات'!$E$6:$E$400,E23,'إذن صرف منتجات'!$F$6:$F$400,F23,'إذن صرف منتجات'!$G$6:$G$400,"M")</f>
        <v>0</v>
      </c>
      <c r="L23" s="161" t="n">
        <f aca="false">SUMIFS('إذن توريد منتجات'!$L$6:$L$400,'إذن توريد منتجات'!$E$6:$E$400,E23,'إذن توريد منتجات'!$F$6:$F$400,F23,'إذن توريد منتجات'!$G$6:$G$400,"L")-SUMIFS('إذن صرف منتجات'!$L$6:$L$400,'إذن صرف منتجات'!$E$6:$E$400,E23,'إذن صرف منتجات'!$F$6:$F$400,F23,'إذن صرف منتجات'!$G$6:$G$400,"L")</f>
        <v>0</v>
      </c>
      <c r="M23" s="161" t="n">
        <f aca="false">SUMIFS('إذن توريد منتجات'!$L$6:$L$400,'إذن توريد منتجات'!$E$6:$E$400,E23,'إذن توريد منتجات'!$F$6:$F$400,F23,'إذن توريد منتجات'!$G$6:$G$400,"XL")-SUMIFS('إذن صرف منتجات'!$L$6:$L$400,'إذن صرف منتجات'!$E$6:$E$400,E23,'إذن صرف منتجات'!$F$6:$F$400,F23,'إذن صرف منتجات'!$G$6:$G$400,"XL")</f>
        <v>0</v>
      </c>
      <c r="N23" s="161" t="n">
        <f aca="false">SUMIFS('إذن توريد منتجات'!$L$6:$L$400,'إذن توريد منتجات'!$E$6:$E$400,E23,'إذن توريد منتجات'!$F$6:$F$400,F23,'إذن توريد منتجات'!$G$6:$G$400,"2XL")-SUMIFS('إذن صرف منتجات'!$L$6:$L$400,'إذن صرف منتجات'!$E$6:$E$400,E23,'إذن صرف منتجات'!$F$6:$F$400,F23,'إذن صرف منتجات'!$G$6:$G$400,"2XL")</f>
        <v>0</v>
      </c>
      <c r="O23" s="161" t="n">
        <f aca="false">SUMIFS('إذن توريد منتجات'!$L$6:$L$400,'إذن توريد منتجات'!$E$6:$E$400,E23,'إذن توريد منتجات'!$F$6:$F$400,F23,'إذن توريد منتجات'!$G$6:$G$400,"3XL")-SUMIFS('إذن صرف منتجات'!$L$6:$L$400,'إذن صرف منتجات'!$E$6:$E$400,E23,'إذن صرف منتجات'!$F$6:$F$400,F23,'إذن صرف منتجات'!$G$6:$G$400,"3XL")</f>
        <v>0</v>
      </c>
      <c r="P23" s="161" t="n">
        <f aca="false">SUMIFS('إذن توريد منتجات'!$L$6:$L$400,'إذن توريد منتجات'!$E$6:$E$400,E23,'إذن توريد منتجات'!$F$6:$F$400,F23,'إذن توريد منتجات'!$G$6:$G$400,"4XL")-SUMIFS('إذن صرف منتجات'!$L$6:$L$400,'إذن صرف منتجات'!$E$6:$E$400,E23,'إذن صرف منتجات'!$F$6:$F$400,F23,'إذن صرف منتجات'!$G$6:$G$400,"4XL")</f>
        <v>0</v>
      </c>
      <c r="Q23" s="162" t="n">
        <f aca="false">SUMIFS('إذن توريد منتجات'!$L$6:$L$400,'إذن توريد منتجات'!$E$6:$E$400,E23,'إذن توريد منتجات'!$F$6:$F$400,F23,'إذن توريد منتجات'!$G$6:$G$400,"5XL")-SUMIFS('إذن صرف منتجات'!$L$6:$L$400,'إذن صرف منتجات'!$E$6:$E$400,E23,'إذن صرف منتجات'!$F$6:$F$400,F23,'إذن صرف منتجات'!$G$6:$G$400,"5XL")</f>
        <v>0</v>
      </c>
      <c r="R23" s="162" t="n">
        <f aca="false">SUMIFS('إذن توريد منتجات'!$L$6:$L$400,'إذن توريد منتجات'!$E$6:$E$400,E23,'إذن توريد منتجات'!$F$6:$F$400,F23,'إذن توريد منتجات'!$G$6:$G$400,"6XL")-SUMIFS('إذن صرف منتجات'!$L$6:$L$400,'إذن صرف منتجات'!$E$6:$E$400,E23,'إذن صرف منتجات'!$F$6:$F$400,F23,'إذن صرف منتجات'!$G$6:$G$400,"6XL")</f>
        <v>0</v>
      </c>
      <c r="S23" s="162" t="n">
        <f aca="false">SUMIFS('إذن توريد منتجات'!$L$6:$L$400,'إذن توريد منتجات'!$E$6:$E$400,E23,'إذن توريد منتجات'!$F$6:$F$400,F23,'إذن توريد منتجات'!$G$6:$G$400,"7XL")-SUMIFS('إذن صرف منتجات'!$L$6:$L$400,'إذن صرف منتجات'!$E$6:$E$400,E23,'إذن صرف منتجات'!$F$6:$F$400,F23,'إذن صرف منتجات'!$G$6:$G$400,"7XL")</f>
        <v>0</v>
      </c>
      <c r="T23" s="163" t="n">
        <f aca="false">SUM(I23:S23)</f>
        <v>0</v>
      </c>
      <c r="U23" s="164"/>
    </row>
    <row r="24" customFormat="false" ht="15" hidden="false" customHeight="true" outlineLevel="0" collapsed="false">
      <c r="A24" s="96"/>
      <c r="B24" s="169"/>
      <c r="C24" s="101"/>
      <c r="D24" s="96" t="n">
        <v>16</v>
      </c>
      <c r="E24" s="169" t="s">
        <v>66</v>
      </c>
      <c r="F24" s="101" t="str">
        <f aca="false">إعدادات!$E$6</f>
        <v>تركوازي</v>
      </c>
      <c r="G24" s="159"/>
      <c r="H24" s="160"/>
      <c r="I24" s="165" t="n">
        <f aca="false">SUMIFS('إذن توريد منتجات'!$L$6:$L$400,'إذن توريد منتجات'!$E$6:$E$400,E24,'إذن توريد منتجات'!$F$6:$F$400,F24,'إذن توريد منتجات'!$G$6:$G$400,"XS")-SUMIFS('إذن صرف منتجات'!$L$6:$L$400,'إذن صرف منتجات'!$E$6:$E$400,E24,'إذن صرف منتجات'!$F$6:$F$400,F24,'إذن صرف منتجات'!$G$6:$G$400,"XS")</f>
        <v>0</v>
      </c>
      <c r="J24" s="165" t="n">
        <f aca="false">SUMIFS('إذن توريد منتجات'!$L$6:$L$400,'إذن توريد منتجات'!$E$6:$E$400,E24,'إذن توريد منتجات'!$F$6:$F$400,F24,'إذن توريد منتجات'!$G$6:$G$400,"S")-SUMIFS('إذن صرف منتجات'!$L$6:$L$400,'إذن صرف منتجات'!$E$6:$E$400,E24,'إذن صرف منتجات'!$F$6:$F$400,F24,'إذن صرف منتجات'!$G$6:$G$400,"S")</f>
        <v>0</v>
      </c>
      <c r="K24" s="165" t="n">
        <f aca="false">SUMIFS('إذن توريد منتجات'!$L$6:$L$400,'إذن توريد منتجات'!$E$6:$E$400,E24,'إذن توريد منتجات'!$F$6:$F$400,F24,'إذن توريد منتجات'!$G$6:$G$400,"M")-SUMIFS('إذن صرف منتجات'!$L$6:$L$400,'إذن صرف منتجات'!$E$6:$E$400,E24,'إذن صرف منتجات'!$F$6:$F$400,F24,'إذن صرف منتجات'!$G$6:$G$400,"M")</f>
        <v>0</v>
      </c>
      <c r="L24" s="165" t="n">
        <f aca="false">SUMIFS('إذن توريد منتجات'!$L$6:$L$400,'إذن توريد منتجات'!$E$6:$E$400,E24,'إذن توريد منتجات'!$F$6:$F$400,F24,'إذن توريد منتجات'!$G$6:$G$400,"L")-SUMIFS('إذن صرف منتجات'!$L$6:$L$400,'إذن صرف منتجات'!$E$6:$E$400,E24,'إذن صرف منتجات'!$F$6:$F$400,F24,'إذن صرف منتجات'!$G$6:$G$400,"L")</f>
        <v>0</v>
      </c>
      <c r="M24" s="165" t="n">
        <f aca="false">SUMIFS('إذن توريد منتجات'!$L$6:$L$400,'إذن توريد منتجات'!$E$6:$E$400,E24,'إذن توريد منتجات'!$F$6:$F$400,F24,'إذن توريد منتجات'!$G$6:$G$400,"XL")-SUMIFS('إذن صرف منتجات'!$L$6:$L$400,'إذن صرف منتجات'!$E$6:$E$400,E24,'إذن صرف منتجات'!$F$6:$F$400,F24,'إذن صرف منتجات'!$G$6:$G$400,"XL")</f>
        <v>0</v>
      </c>
      <c r="N24" s="165" t="n">
        <f aca="false">SUMIFS('إذن توريد منتجات'!$L$6:$L$400,'إذن توريد منتجات'!$E$6:$E$400,E24,'إذن توريد منتجات'!$F$6:$F$400,F24,'إذن توريد منتجات'!$G$6:$G$400,"2XL")-SUMIFS('إذن صرف منتجات'!$L$6:$L$400,'إذن صرف منتجات'!$E$6:$E$400,E24,'إذن صرف منتجات'!$F$6:$F$400,F24,'إذن صرف منتجات'!$G$6:$G$400,"2XL")</f>
        <v>0</v>
      </c>
      <c r="O24" s="165" t="n">
        <f aca="false">SUMIFS('إذن توريد منتجات'!$L$6:$L$400,'إذن توريد منتجات'!$E$6:$E$400,E24,'إذن توريد منتجات'!$F$6:$F$400,F24,'إذن توريد منتجات'!$G$6:$G$400,"3XL")-SUMIFS('إذن صرف منتجات'!$L$6:$L$400,'إذن صرف منتجات'!$E$6:$E$400,E24,'إذن صرف منتجات'!$F$6:$F$400,F24,'إذن صرف منتجات'!$G$6:$G$400,"3XL")</f>
        <v>0</v>
      </c>
      <c r="P24" s="165" t="n">
        <f aca="false">SUMIFS('إذن توريد منتجات'!$L$6:$L$400,'إذن توريد منتجات'!$E$6:$E$400,E24,'إذن توريد منتجات'!$F$6:$F$400,F24,'إذن توريد منتجات'!$G$6:$G$400,"4XL")-SUMIFS('إذن صرف منتجات'!$L$6:$L$400,'إذن صرف منتجات'!$E$6:$E$400,E24,'إذن صرف منتجات'!$F$6:$F$400,F24,'إذن صرف منتجات'!$G$6:$G$400,"4XL")</f>
        <v>0</v>
      </c>
      <c r="Q24" s="162" t="n">
        <f aca="false">SUMIFS('إذن توريد منتجات'!$L$6:$L$400,'إذن توريد منتجات'!$E$6:$E$400,E24,'إذن توريد منتجات'!$F$6:$F$400,F24,'إذن توريد منتجات'!$G$6:$G$400,"5XL")-SUMIFS('إذن صرف منتجات'!$L$6:$L$400,'إذن صرف منتجات'!$E$6:$E$400,E24,'إذن صرف منتجات'!$F$6:$F$400,F24,'إذن صرف منتجات'!$G$6:$G$400,"5XL")</f>
        <v>0</v>
      </c>
      <c r="R24" s="162" t="n">
        <f aca="false">SUMIFS('إذن توريد منتجات'!$L$6:$L$400,'إذن توريد منتجات'!$E$6:$E$400,E24,'إذن توريد منتجات'!$F$6:$F$400,F24,'إذن توريد منتجات'!$G$6:$G$400,"6XL")-SUMIFS('إذن صرف منتجات'!$L$6:$L$400,'إذن صرف منتجات'!$E$6:$E$400,E24,'إذن صرف منتجات'!$F$6:$F$400,F24,'إذن صرف منتجات'!$G$6:$G$400,"6XL")</f>
        <v>0</v>
      </c>
      <c r="S24" s="162" t="n">
        <f aca="false">SUMIFS('إذن توريد منتجات'!$L$6:$L$400,'إذن توريد منتجات'!$E$6:$E$400,E24,'إذن توريد منتجات'!$F$6:$F$400,F24,'إذن توريد منتجات'!$G$6:$G$400,"7XL")-SUMIFS('إذن صرف منتجات'!$L$6:$L$400,'إذن صرف منتجات'!$E$6:$E$400,E24,'إذن صرف منتجات'!$F$6:$F$400,F24,'إذن صرف منتجات'!$G$6:$G$400,"7XL")</f>
        <v>0</v>
      </c>
      <c r="T24" s="163" t="n">
        <f aca="false">SUM(I24:S24)</f>
        <v>0</v>
      </c>
      <c r="U24" s="114"/>
    </row>
    <row r="25" customFormat="false" ht="15" hidden="false" customHeight="true" outlineLevel="0" collapsed="false">
      <c r="A25" s="157"/>
      <c r="B25" s="169"/>
      <c r="C25" s="102"/>
      <c r="D25" s="157" t="n">
        <v>17</v>
      </c>
      <c r="E25" s="169" t="s">
        <v>66</v>
      </c>
      <c r="F25" s="102" t="str">
        <f aca="false">إعدادات!$E$7</f>
        <v>لبن</v>
      </c>
      <c r="G25" s="159"/>
      <c r="H25" s="160"/>
      <c r="I25" s="161" t="n">
        <f aca="false">SUMIFS('إذن توريد منتجات'!$L$6:$L$400,'إذن توريد منتجات'!$E$6:$E$400,E25,'إذن توريد منتجات'!$F$6:$F$400,F25,'إذن توريد منتجات'!$G$6:$G$400,"XS")-SUMIFS('إذن صرف منتجات'!$L$6:$L$400,'إذن صرف منتجات'!$E$6:$E$400,E25,'إذن صرف منتجات'!$F$6:$F$400,F25,'إذن صرف منتجات'!$G$6:$G$400,"XS")</f>
        <v>0</v>
      </c>
      <c r="J25" s="161" t="n">
        <f aca="false">SUMIFS('إذن توريد منتجات'!$L$6:$L$400,'إذن توريد منتجات'!$E$6:$E$400,E25,'إذن توريد منتجات'!$F$6:$F$400,F25,'إذن توريد منتجات'!$G$6:$G$400,"S")-SUMIFS('إذن صرف منتجات'!$L$6:$L$400,'إذن صرف منتجات'!$E$6:$E$400,E25,'إذن صرف منتجات'!$F$6:$F$400,F25,'إذن صرف منتجات'!$G$6:$G$400,"S")</f>
        <v>0</v>
      </c>
      <c r="K25" s="161" t="n">
        <f aca="false">SUMIFS('إذن توريد منتجات'!$L$6:$L$400,'إذن توريد منتجات'!$E$6:$E$400,E25,'إذن توريد منتجات'!$F$6:$F$400,F25,'إذن توريد منتجات'!$G$6:$G$400,"M")-SUMIFS('إذن صرف منتجات'!$L$6:$L$400,'إذن صرف منتجات'!$E$6:$E$400,E25,'إذن صرف منتجات'!$F$6:$F$400,F25,'إذن صرف منتجات'!$G$6:$G$400,"M")</f>
        <v>0</v>
      </c>
      <c r="L25" s="161" t="n">
        <f aca="false">SUMIFS('إذن توريد منتجات'!$L$6:$L$400,'إذن توريد منتجات'!$E$6:$E$400,E25,'إذن توريد منتجات'!$F$6:$F$400,F25,'إذن توريد منتجات'!$G$6:$G$400,"L")-SUMIFS('إذن صرف منتجات'!$L$6:$L$400,'إذن صرف منتجات'!$E$6:$E$400,E25,'إذن صرف منتجات'!$F$6:$F$400,F25,'إذن صرف منتجات'!$G$6:$G$400,"L")</f>
        <v>0</v>
      </c>
      <c r="M25" s="161" t="n">
        <f aca="false">SUMIFS('إذن توريد منتجات'!$L$6:$L$400,'إذن توريد منتجات'!$E$6:$E$400,E25,'إذن توريد منتجات'!$F$6:$F$400,F25,'إذن توريد منتجات'!$G$6:$G$400,"XL")-SUMIFS('إذن صرف منتجات'!$L$6:$L$400,'إذن صرف منتجات'!$E$6:$E$400,E25,'إذن صرف منتجات'!$F$6:$F$400,F25,'إذن صرف منتجات'!$G$6:$G$400,"XL")</f>
        <v>0</v>
      </c>
      <c r="N25" s="161" t="n">
        <f aca="false">SUMIFS('إذن توريد منتجات'!$L$6:$L$400,'إذن توريد منتجات'!$E$6:$E$400,E25,'إذن توريد منتجات'!$F$6:$F$400,F25,'إذن توريد منتجات'!$G$6:$G$400,"2XL")-SUMIFS('إذن صرف منتجات'!$L$6:$L$400,'إذن صرف منتجات'!$E$6:$E$400,E25,'إذن صرف منتجات'!$F$6:$F$400,F25,'إذن صرف منتجات'!$G$6:$G$400,"2XL")</f>
        <v>0</v>
      </c>
      <c r="O25" s="161" t="n">
        <f aca="false">SUMIFS('إذن توريد منتجات'!$L$6:$L$400,'إذن توريد منتجات'!$E$6:$E$400,E25,'إذن توريد منتجات'!$F$6:$F$400,F25,'إذن توريد منتجات'!$G$6:$G$400,"3XL")-SUMIFS('إذن صرف منتجات'!$L$6:$L$400,'إذن صرف منتجات'!$E$6:$E$400,E25,'إذن صرف منتجات'!$F$6:$F$400,F25,'إذن صرف منتجات'!$G$6:$G$400,"3XL")</f>
        <v>0</v>
      </c>
      <c r="P25" s="161" t="n">
        <f aca="false">SUMIFS('إذن توريد منتجات'!$L$6:$L$400,'إذن توريد منتجات'!$E$6:$E$400,E25,'إذن توريد منتجات'!$F$6:$F$400,F25,'إذن توريد منتجات'!$G$6:$G$400,"4XL")-SUMIFS('إذن صرف منتجات'!$L$6:$L$400,'إذن صرف منتجات'!$E$6:$E$400,E25,'إذن صرف منتجات'!$F$6:$F$400,F25,'إذن صرف منتجات'!$G$6:$G$400,"4XL")</f>
        <v>0</v>
      </c>
      <c r="Q25" s="162" t="n">
        <f aca="false">SUMIFS('إذن توريد منتجات'!$L$6:$L$400,'إذن توريد منتجات'!$E$6:$E$400,E25,'إذن توريد منتجات'!$F$6:$F$400,F25,'إذن توريد منتجات'!$G$6:$G$400,"5XL")-SUMIFS('إذن صرف منتجات'!$L$6:$L$400,'إذن صرف منتجات'!$E$6:$E$400,E25,'إذن صرف منتجات'!$F$6:$F$400,F25,'إذن صرف منتجات'!$G$6:$G$400,"5XL")</f>
        <v>0</v>
      </c>
      <c r="R25" s="162" t="n">
        <f aca="false">SUMIFS('إذن توريد منتجات'!$L$6:$L$400,'إذن توريد منتجات'!$E$6:$E$400,E25,'إذن توريد منتجات'!$F$6:$F$400,F25,'إذن توريد منتجات'!$G$6:$G$400,"6XL")-SUMIFS('إذن صرف منتجات'!$L$6:$L$400,'إذن صرف منتجات'!$E$6:$E$400,E25,'إذن صرف منتجات'!$F$6:$F$400,F25,'إذن صرف منتجات'!$G$6:$G$400,"6XL")</f>
        <v>0</v>
      </c>
      <c r="S25" s="162" t="n">
        <f aca="false">SUMIFS('إذن توريد منتجات'!$L$6:$L$400,'إذن توريد منتجات'!$E$6:$E$400,E25,'إذن توريد منتجات'!$F$6:$F$400,F25,'إذن توريد منتجات'!$G$6:$G$400,"7XL")-SUMIFS('إذن صرف منتجات'!$L$6:$L$400,'إذن صرف منتجات'!$E$6:$E$400,E25,'إذن صرف منتجات'!$F$6:$F$400,F25,'إذن صرف منتجات'!$G$6:$G$400,"7XL")</f>
        <v>0</v>
      </c>
      <c r="T25" s="163" t="n">
        <f aca="false">SUM(I25:S25)</f>
        <v>0</v>
      </c>
      <c r="U25" s="164"/>
    </row>
    <row r="26" customFormat="false" ht="15" hidden="false" customHeight="true" outlineLevel="0" collapsed="false">
      <c r="A26" s="96"/>
      <c r="B26" s="169"/>
      <c r="C26" s="103"/>
      <c r="D26" s="96" t="n">
        <v>18</v>
      </c>
      <c r="E26" s="169" t="s">
        <v>66</v>
      </c>
      <c r="F26" s="103" t="str">
        <f aca="false">إعدادات!$E$8</f>
        <v>أسود</v>
      </c>
      <c r="G26" s="159"/>
      <c r="H26" s="160"/>
      <c r="I26" s="165" t="n">
        <f aca="false">SUMIFS('إذن توريد منتجات'!$L$6:$L$400,'إذن توريد منتجات'!$E$6:$E$400,E26,'إذن توريد منتجات'!$F$6:$F$400,F26,'إذن توريد منتجات'!$G$6:$G$400,"XS")-SUMIFS('إذن صرف منتجات'!$L$6:$L$400,'إذن صرف منتجات'!$E$6:$E$400,E26,'إذن صرف منتجات'!$F$6:$F$400,F26,'إذن صرف منتجات'!$G$6:$G$400,"XS")</f>
        <v>0</v>
      </c>
      <c r="J26" s="165" t="n">
        <f aca="false">SUMIFS('إذن توريد منتجات'!$L$6:$L$400,'إذن توريد منتجات'!$E$6:$E$400,E26,'إذن توريد منتجات'!$F$6:$F$400,F26,'إذن توريد منتجات'!$G$6:$G$400,"S")-SUMIFS('إذن صرف منتجات'!$L$6:$L$400,'إذن صرف منتجات'!$E$6:$E$400,E26,'إذن صرف منتجات'!$F$6:$F$400,F26,'إذن صرف منتجات'!$G$6:$G$400,"S")</f>
        <v>0</v>
      </c>
      <c r="K26" s="165" t="n">
        <f aca="false">SUMIFS('إذن توريد منتجات'!$L$6:$L$400,'إذن توريد منتجات'!$E$6:$E$400,E26,'إذن توريد منتجات'!$F$6:$F$400,F26,'إذن توريد منتجات'!$G$6:$G$400,"M")-SUMIFS('إذن صرف منتجات'!$L$6:$L$400,'إذن صرف منتجات'!$E$6:$E$400,E26,'إذن صرف منتجات'!$F$6:$F$400,F26,'إذن صرف منتجات'!$G$6:$G$400,"M")</f>
        <v>0</v>
      </c>
      <c r="L26" s="165" t="n">
        <f aca="false">SUMIFS('إذن توريد منتجات'!$L$6:$L$400,'إذن توريد منتجات'!$E$6:$E$400,E26,'إذن توريد منتجات'!$F$6:$F$400,F26,'إذن توريد منتجات'!$G$6:$G$400,"L")-SUMIFS('إذن صرف منتجات'!$L$6:$L$400,'إذن صرف منتجات'!$E$6:$E$400,E26,'إذن صرف منتجات'!$F$6:$F$400,F26,'إذن صرف منتجات'!$G$6:$G$400,"L")</f>
        <v>0</v>
      </c>
      <c r="M26" s="165" t="n">
        <f aca="false">SUMIFS('إذن توريد منتجات'!$L$6:$L$400,'إذن توريد منتجات'!$E$6:$E$400,E26,'إذن توريد منتجات'!$F$6:$F$400,F26,'إذن توريد منتجات'!$G$6:$G$400,"XL")-SUMIFS('إذن صرف منتجات'!$L$6:$L$400,'إذن صرف منتجات'!$E$6:$E$400,E26,'إذن صرف منتجات'!$F$6:$F$400,F26,'إذن صرف منتجات'!$G$6:$G$400,"XL")</f>
        <v>0</v>
      </c>
      <c r="N26" s="165" t="n">
        <f aca="false">SUMIFS('إذن توريد منتجات'!$L$6:$L$400,'إذن توريد منتجات'!$E$6:$E$400,E26,'إذن توريد منتجات'!$F$6:$F$400,F26,'إذن توريد منتجات'!$G$6:$G$400,"2XL")-SUMIFS('إذن صرف منتجات'!$L$6:$L$400,'إذن صرف منتجات'!$E$6:$E$400,E26,'إذن صرف منتجات'!$F$6:$F$400,F26,'إذن صرف منتجات'!$G$6:$G$400,"2XL")</f>
        <v>0</v>
      </c>
      <c r="O26" s="165" t="n">
        <f aca="false">SUMIFS('إذن توريد منتجات'!$L$6:$L$400,'إذن توريد منتجات'!$E$6:$E$400,E26,'إذن توريد منتجات'!$F$6:$F$400,F26,'إذن توريد منتجات'!$G$6:$G$400,"3XL")-SUMIFS('إذن صرف منتجات'!$L$6:$L$400,'إذن صرف منتجات'!$E$6:$E$400,E26,'إذن صرف منتجات'!$F$6:$F$400,F26,'إذن صرف منتجات'!$G$6:$G$400,"3XL")</f>
        <v>0</v>
      </c>
      <c r="P26" s="165" t="n">
        <f aca="false">SUMIFS('إذن توريد منتجات'!$L$6:$L$400,'إذن توريد منتجات'!$E$6:$E$400,E26,'إذن توريد منتجات'!$F$6:$F$400,F26,'إذن توريد منتجات'!$G$6:$G$400,"4XL")-SUMIFS('إذن صرف منتجات'!$L$6:$L$400,'إذن صرف منتجات'!$E$6:$E$400,E26,'إذن صرف منتجات'!$F$6:$F$400,F26,'إذن صرف منتجات'!$G$6:$G$400,"4XL")</f>
        <v>0</v>
      </c>
      <c r="Q26" s="162" t="n">
        <f aca="false">SUMIFS('إذن توريد منتجات'!$L$6:$L$400,'إذن توريد منتجات'!$E$6:$E$400,E26,'إذن توريد منتجات'!$F$6:$F$400,F26,'إذن توريد منتجات'!$G$6:$G$400,"5XL")-SUMIFS('إذن صرف منتجات'!$L$6:$L$400,'إذن صرف منتجات'!$E$6:$E$400,E26,'إذن صرف منتجات'!$F$6:$F$400,F26,'إذن صرف منتجات'!$G$6:$G$400,"5XL")</f>
        <v>0</v>
      </c>
      <c r="R26" s="162" t="n">
        <f aca="false">SUMIFS('إذن توريد منتجات'!$L$6:$L$400,'إذن توريد منتجات'!$E$6:$E$400,E26,'إذن توريد منتجات'!$F$6:$F$400,F26,'إذن توريد منتجات'!$G$6:$G$400,"6XL")-SUMIFS('إذن صرف منتجات'!$L$6:$L$400,'إذن صرف منتجات'!$E$6:$E$400,E26,'إذن صرف منتجات'!$F$6:$F$400,F26,'إذن صرف منتجات'!$G$6:$G$400,"6XL")</f>
        <v>0</v>
      </c>
      <c r="S26" s="162" t="n">
        <f aca="false">SUMIFS('إذن توريد منتجات'!$L$6:$L$400,'إذن توريد منتجات'!$E$6:$E$400,E26,'إذن توريد منتجات'!$F$6:$F$400,F26,'إذن توريد منتجات'!$G$6:$G$400,"7XL")-SUMIFS('إذن صرف منتجات'!$L$6:$L$400,'إذن صرف منتجات'!$E$6:$E$400,E26,'إذن صرف منتجات'!$F$6:$F$400,F26,'إذن صرف منتجات'!$G$6:$G$400,"7XL")</f>
        <v>0</v>
      </c>
      <c r="T26" s="163" t="n">
        <f aca="false">SUM(I26:S26)</f>
        <v>0</v>
      </c>
      <c r="U26" s="114"/>
    </row>
    <row r="27" customFormat="false" ht="15" hidden="false" customHeight="true" outlineLevel="0" collapsed="false">
      <c r="A27" s="157"/>
      <c r="B27" s="169"/>
      <c r="C27" s="104"/>
      <c r="D27" s="157" t="n">
        <v>19</v>
      </c>
      <c r="E27" s="169" t="s">
        <v>66</v>
      </c>
      <c r="F27" s="104" t="str">
        <f aca="false">إعدادات!$E$9</f>
        <v>أبيض</v>
      </c>
      <c r="G27" s="159"/>
      <c r="H27" s="160"/>
      <c r="I27" s="161" t="n">
        <f aca="false">SUMIFS('إذن توريد منتجات'!$L$6:$L$400,'إذن توريد منتجات'!$E$6:$E$400,E27,'إذن توريد منتجات'!$F$6:$F$400,F27,'إذن توريد منتجات'!$G$6:$G$400,"XS")-SUMIFS('إذن صرف منتجات'!$L$6:$L$400,'إذن صرف منتجات'!$E$6:$E$400,E27,'إذن صرف منتجات'!$F$6:$F$400,F27,'إذن صرف منتجات'!$G$6:$G$400,"XS")</f>
        <v>0</v>
      </c>
      <c r="J27" s="161" t="n">
        <f aca="false">SUMIFS('إذن توريد منتجات'!$L$6:$L$400,'إذن توريد منتجات'!$E$6:$E$400,E27,'إذن توريد منتجات'!$F$6:$F$400,F27,'إذن توريد منتجات'!$G$6:$G$400,"S")-SUMIFS('إذن صرف منتجات'!$L$6:$L$400,'إذن صرف منتجات'!$E$6:$E$400,E27,'إذن صرف منتجات'!$F$6:$F$400,F27,'إذن صرف منتجات'!$G$6:$G$400,"S")</f>
        <v>0</v>
      </c>
      <c r="K27" s="161" t="n">
        <f aca="false">SUMIFS('إذن توريد منتجات'!$L$6:$L$400,'إذن توريد منتجات'!$E$6:$E$400,E27,'إذن توريد منتجات'!$F$6:$F$400,F27,'إذن توريد منتجات'!$G$6:$G$400,"M")-SUMIFS('إذن صرف منتجات'!$L$6:$L$400,'إذن صرف منتجات'!$E$6:$E$400,E27,'إذن صرف منتجات'!$F$6:$F$400,F27,'إذن صرف منتجات'!$G$6:$G$400,"M")</f>
        <v>0</v>
      </c>
      <c r="L27" s="161" t="n">
        <f aca="false">SUMIFS('إذن توريد منتجات'!$L$6:$L$400,'إذن توريد منتجات'!$E$6:$E$400,E27,'إذن توريد منتجات'!$F$6:$F$400,F27,'إذن توريد منتجات'!$G$6:$G$400,"L")-SUMIFS('إذن صرف منتجات'!$L$6:$L$400,'إذن صرف منتجات'!$E$6:$E$400,E27,'إذن صرف منتجات'!$F$6:$F$400,F27,'إذن صرف منتجات'!$G$6:$G$400,"L")</f>
        <v>0</v>
      </c>
      <c r="M27" s="161" t="n">
        <f aca="false">SUMIFS('إذن توريد منتجات'!$L$6:$L$400,'إذن توريد منتجات'!$E$6:$E$400,E27,'إذن توريد منتجات'!$F$6:$F$400,F27,'إذن توريد منتجات'!$G$6:$G$400,"XL")-SUMIFS('إذن صرف منتجات'!$L$6:$L$400,'إذن صرف منتجات'!$E$6:$E$400,E27,'إذن صرف منتجات'!$F$6:$F$400,F27,'إذن صرف منتجات'!$G$6:$G$400,"XL")</f>
        <v>0</v>
      </c>
      <c r="N27" s="161" t="n">
        <f aca="false">SUMIFS('إذن توريد منتجات'!$L$6:$L$400,'إذن توريد منتجات'!$E$6:$E$400,E27,'إذن توريد منتجات'!$F$6:$F$400,F27,'إذن توريد منتجات'!$G$6:$G$400,"2XL")-SUMIFS('إذن صرف منتجات'!$L$6:$L$400,'إذن صرف منتجات'!$E$6:$E$400,E27,'إذن صرف منتجات'!$F$6:$F$400,F27,'إذن صرف منتجات'!$G$6:$G$400,"2XL")</f>
        <v>0</v>
      </c>
      <c r="O27" s="161" t="n">
        <f aca="false">SUMIFS('إذن توريد منتجات'!$L$6:$L$400,'إذن توريد منتجات'!$E$6:$E$400,E27,'إذن توريد منتجات'!$F$6:$F$400,F27,'إذن توريد منتجات'!$G$6:$G$400,"3XL")-SUMIFS('إذن صرف منتجات'!$L$6:$L$400,'إذن صرف منتجات'!$E$6:$E$400,E27,'إذن صرف منتجات'!$F$6:$F$400,F27,'إذن صرف منتجات'!$G$6:$G$400,"3XL")</f>
        <v>0</v>
      </c>
      <c r="P27" s="161" t="n">
        <f aca="false">SUMIFS('إذن توريد منتجات'!$L$6:$L$400,'إذن توريد منتجات'!$E$6:$E$400,E27,'إذن توريد منتجات'!$F$6:$F$400,F27,'إذن توريد منتجات'!$G$6:$G$400,"4XL")-SUMIFS('إذن صرف منتجات'!$L$6:$L$400,'إذن صرف منتجات'!$E$6:$E$400,E27,'إذن صرف منتجات'!$F$6:$F$400,F27,'إذن صرف منتجات'!$G$6:$G$400,"4XL")</f>
        <v>0</v>
      </c>
      <c r="Q27" s="162" t="n">
        <f aca="false">SUMIFS('إذن توريد منتجات'!$L$6:$L$400,'إذن توريد منتجات'!$E$6:$E$400,E27,'إذن توريد منتجات'!$F$6:$F$400,F27,'إذن توريد منتجات'!$G$6:$G$400,"5XL")-SUMIFS('إذن صرف منتجات'!$L$6:$L$400,'إذن صرف منتجات'!$E$6:$E$400,E27,'إذن صرف منتجات'!$F$6:$F$400,F27,'إذن صرف منتجات'!$G$6:$G$400,"5XL")</f>
        <v>0</v>
      </c>
      <c r="R27" s="162" t="n">
        <f aca="false">SUMIFS('إذن توريد منتجات'!$L$6:$L$400,'إذن توريد منتجات'!$E$6:$E$400,E27,'إذن توريد منتجات'!$F$6:$F$400,F27,'إذن توريد منتجات'!$G$6:$G$400,"6XL")-SUMIFS('إذن صرف منتجات'!$L$6:$L$400,'إذن صرف منتجات'!$E$6:$E$400,E27,'إذن صرف منتجات'!$F$6:$F$400,F27,'إذن صرف منتجات'!$G$6:$G$400,"6XL")</f>
        <v>0</v>
      </c>
      <c r="S27" s="162" t="n">
        <f aca="false">SUMIFS('إذن توريد منتجات'!$L$6:$L$400,'إذن توريد منتجات'!$E$6:$E$400,E27,'إذن توريد منتجات'!$F$6:$F$400,F27,'إذن توريد منتجات'!$G$6:$G$400,"7XL")-SUMIFS('إذن صرف منتجات'!$L$6:$L$400,'إذن صرف منتجات'!$E$6:$E$400,E27,'إذن صرف منتجات'!$F$6:$F$400,F27,'إذن صرف منتجات'!$G$6:$G$400,"7XL")</f>
        <v>0</v>
      </c>
      <c r="T27" s="163" t="n">
        <f aca="false">SUM(I27:S27)</f>
        <v>0</v>
      </c>
      <c r="U27" s="164"/>
    </row>
    <row r="28" customFormat="false" ht="15" hidden="false" customHeight="true" outlineLevel="0" collapsed="false">
      <c r="A28" s="96"/>
      <c r="B28" s="169"/>
      <c r="C28" s="105"/>
      <c r="D28" s="96" t="n">
        <v>20</v>
      </c>
      <c r="E28" s="169" t="s">
        <v>66</v>
      </c>
      <c r="F28" s="105" t="str">
        <f aca="false">إعدادات!$E$10</f>
        <v>بن روز</v>
      </c>
      <c r="G28" s="159"/>
      <c r="H28" s="160"/>
      <c r="I28" s="165" t="n">
        <f aca="false">SUMIFS('إذن توريد منتجات'!$L$6:$L$400,'إذن توريد منتجات'!$E$6:$E$400,E28,'إذن توريد منتجات'!$F$6:$F$400,F28,'إذن توريد منتجات'!$G$6:$G$400,"XS")-SUMIFS('إذن صرف منتجات'!$L$6:$L$400,'إذن صرف منتجات'!$E$6:$E$400,E28,'إذن صرف منتجات'!$F$6:$F$400,F28,'إذن صرف منتجات'!$G$6:$G$400,"XS")</f>
        <v>0</v>
      </c>
      <c r="J28" s="165" t="n">
        <f aca="false">SUMIFS('إذن توريد منتجات'!$L$6:$L$400,'إذن توريد منتجات'!$E$6:$E$400,E28,'إذن توريد منتجات'!$F$6:$F$400,F28,'إذن توريد منتجات'!$G$6:$G$400,"S")-SUMIFS('إذن صرف منتجات'!$L$6:$L$400,'إذن صرف منتجات'!$E$6:$E$400,E28,'إذن صرف منتجات'!$F$6:$F$400,F28,'إذن صرف منتجات'!$G$6:$G$400,"S")</f>
        <v>0</v>
      </c>
      <c r="K28" s="165" t="n">
        <f aca="false">SUMIFS('إذن توريد منتجات'!$L$6:$L$400,'إذن توريد منتجات'!$E$6:$E$400,E28,'إذن توريد منتجات'!$F$6:$F$400,F28,'إذن توريد منتجات'!$G$6:$G$400,"M")-SUMIFS('إذن صرف منتجات'!$L$6:$L$400,'إذن صرف منتجات'!$E$6:$E$400,E28,'إذن صرف منتجات'!$F$6:$F$400,F28,'إذن صرف منتجات'!$G$6:$G$400,"M")</f>
        <v>0</v>
      </c>
      <c r="L28" s="165" t="n">
        <f aca="false">SUMIFS('إذن توريد منتجات'!$L$6:$L$400,'إذن توريد منتجات'!$E$6:$E$400,E28,'إذن توريد منتجات'!$F$6:$F$400,F28,'إذن توريد منتجات'!$G$6:$G$400,"L")-SUMIFS('إذن صرف منتجات'!$L$6:$L$400,'إذن صرف منتجات'!$E$6:$E$400,E28,'إذن صرف منتجات'!$F$6:$F$400,F28,'إذن صرف منتجات'!$G$6:$G$400,"L")</f>
        <v>0</v>
      </c>
      <c r="M28" s="165" t="n">
        <f aca="false">SUMIFS('إذن توريد منتجات'!$L$6:$L$400,'إذن توريد منتجات'!$E$6:$E$400,E28,'إذن توريد منتجات'!$F$6:$F$400,F28,'إذن توريد منتجات'!$G$6:$G$400,"XL")-SUMIFS('إذن صرف منتجات'!$L$6:$L$400,'إذن صرف منتجات'!$E$6:$E$400,E28,'إذن صرف منتجات'!$F$6:$F$400,F28,'إذن صرف منتجات'!$G$6:$G$400,"XL")</f>
        <v>0</v>
      </c>
      <c r="N28" s="165" t="n">
        <f aca="false">SUMIFS('إذن توريد منتجات'!$L$6:$L$400,'إذن توريد منتجات'!$E$6:$E$400,E28,'إذن توريد منتجات'!$F$6:$F$400,F28,'إذن توريد منتجات'!$G$6:$G$400,"2XL")-SUMIFS('إذن صرف منتجات'!$L$6:$L$400,'إذن صرف منتجات'!$E$6:$E$400,E28,'إذن صرف منتجات'!$F$6:$F$400,F28,'إذن صرف منتجات'!$G$6:$G$400,"2XL")</f>
        <v>0</v>
      </c>
      <c r="O28" s="165" t="n">
        <f aca="false">SUMIFS('إذن توريد منتجات'!$L$6:$L$400,'إذن توريد منتجات'!$E$6:$E$400,E28,'إذن توريد منتجات'!$F$6:$F$400,F28,'إذن توريد منتجات'!$G$6:$G$400,"3XL")-SUMIFS('إذن صرف منتجات'!$L$6:$L$400,'إذن صرف منتجات'!$E$6:$E$400,E28,'إذن صرف منتجات'!$F$6:$F$400,F28,'إذن صرف منتجات'!$G$6:$G$400,"3XL")</f>
        <v>0</v>
      </c>
      <c r="P28" s="165" t="n">
        <f aca="false">SUMIFS('إذن توريد منتجات'!$L$6:$L$400,'إذن توريد منتجات'!$E$6:$E$400,E28,'إذن توريد منتجات'!$F$6:$F$400,F28,'إذن توريد منتجات'!$G$6:$G$400,"4XL")-SUMIFS('إذن صرف منتجات'!$L$6:$L$400,'إذن صرف منتجات'!$E$6:$E$400,E28,'إذن صرف منتجات'!$F$6:$F$400,F28,'إذن صرف منتجات'!$G$6:$G$400,"4XL")</f>
        <v>0</v>
      </c>
      <c r="Q28" s="162" t="n">
        <f aca="false">SUMIFS('إذن توريد منتجات'!$L$6:$L$400,'إذن توريد منتجات'!$E$6:$E$400,E28,'إذن توريد منتجات'!$F$6:$F$400,F28,'إذن توريد منتجات'!$G$6:$G$400,"5XL")-SUMIFS('إذن صرف منتجات'!$L$6:$L$400,'إذن صرف منتجات'!$E$6:$E$400,E28,'إذن صرف منتجات'!$F$6:$F$400,F28,'إذن صرف منتجات'!$G$6:$G$400,"5XL")</f>
        <v>0</v>
      </c>
      <c r="R28" s="162" t="n">
        <f aca="false">SUMIFS('إذن توريد منتجات'!$L$6:$L$400,'إذن توريد منتجات'!$E$6:$E$400,E28,'إذن توريد منتجات'!$F$6:$F$400,F28,'إذن توريد منتجات'!$G$6:$G$400,"6XL")-SUMIFS('إذن صرف منتجات'!$L$6:$L$400,'إذن صرف منتجات'!$E$6:$E$400,E28,'إذن صرف منتجات'!$F$6:$F$400,F28,'إذن صرف منتجات'!$G$6:$G$400,"6XL")</f>
        <v>0</v>
      </c>
      <c r="S28" s="162" t="n">
        <f aca="false">SUMIFS('إذن توريد منتجات'!$L$6:$L$400,'إذن توريد منتجات'!$E$6:$E$400,E28,'إذن توريد منتجات'!$F$6:$F$400,F28,'إذن توريد منتجات'!$G$6:$G$400,"7XL")-SUMIFS('إذن صرف منتجات'!$L$6:$L$400,'إذن صرف منتجات'!$E$6:$E$400,E28,'إذن صرف منتجات'!$F$6:$F$400,F28,'إذن صرف منتجات'!$G$6:$G$400,"7XL")</f>
        <v>0</v>
      </c>
      <c r="T28" s="163" t="n">
        <f aca="false">SUM(I28:S28)</f>
        <v>0</v>
      </c>
      <c r="U28" s="114"/>
    </row>
    <row r="29" customFormat="false" ht="15" hidden="false" customHeight="true" outlineLevel="0" collapsed="false">
      <c r="A29" s="157"/>
      <c r="B29" s="169"/>
      <c r="C29" s="106"/>
      <c r="D29" s="157" t="n">
        <v>21</v>
      </c>
      <c r="E29" s="169" t="s">
        <v>66</v>
      </c>
      <c r="F29" s="106" t="str">
        <f aca="false">إعدادات!$E$11</f>
        <v>كشميري</v>
      </c>
      <c r="G29" s="159"/>
      <c r="H29" s="160"/>
      <c r="I29" s="161" t="n">
        <f aca="false">SUMIFS('إذن توريد منتجات'!$L$6:$L$400,'إذن توريد منتجات'!$E$6:$E$400,E29,'إذن توريد منتجات'!$F$6:$F$400,F29,'إذن توريد منتجات'!$G$6:$G$400,"XS")-SUMIFS('إذن صرف منتجات'!$L$6:$L$400,'إذن صرف منتجات'!$E$6:$E$400,E29,'إذن صرف منتجات'!$F$6:$F$400,F29,'إذن صرف منتجات'!$G$6:$G$400,"XS")</f>
        <v>0</v>
      </c>
      <c r="J29" s="161" t="n">
        <f aca="false">SUMIFS('إذن توريد منتجات'!$L$6:$L$400,'إذن توريد منتجات'!$E$6:$E$400,E29,'إذن توريد منتجات'!$F$6:$F$400,F29,'إذن توريد منتجات'!$G$6:$G$400,"S")-SUMIFS('إذن صرف منتجات'!$L$6:$L$400,'إذن صرف منتجات'!$E$6:$E$400,E29,'إذن صرف منتجات'!$F$6:$F$400,F29,'إذن صرف منتجات'!$G$6:$G$400,"S")</f>
        <v>0</v>
      </c>
      <c r="K29" s="161" t="n">
        <f aca="false">SUMIFS('إذن توريد منتجات'!$L$6:$L$400,'إذن توريد منتجات'!$E$6:$E$400,E29,'إذن توريد منتجات'!$F$6:$F$400,F29,'إذن توريد منتجات'!$G$6:$G$400,"M")-SUMIFS('إذن صرف منتجات'!$L$6:$L$400,'إذن صرف منتجات'!$E$6:$E$400,E29,'إذن صرف منتجات'!$F$6:$F$400,F29,'إذن صرف منتجات'!$G$6:$G$400,"M")</f>
        <v>0</v>
      </c>
      <c r="L29" s="161" t="n">
        <f aca="false">SUMIFS('إذن توريد منتجات'!$L$6:$L$400,'إذن توريد منتجات'!$E$6:$E$400,E29,'إذن توريد منتجات'!$F$6:$F$400,F29,'إذن توريد منتجات'!$G$6:$G$400,"L")-SUMIFS('إذن صرف منتجات'!$L$6:$L$400,'إذن صرف منتجات'!$E$6:$E$400,E29,'إذن صرف منتجات'!$F$6:$F$400,F29,'إذن صرف منتجات'!$G$6:$G$400,"L")</f>
        <v>0</v>
      </c>
      <c r="M29" s="161" t="n">
        <f aca="false">SUMIFS('إذن توريد منتجات'!$L$6:$L$400,'إذن توريد منتجات'!$E$6:$E$400,E29,'إذن توريد منتجات'!$F$6:$F$400,F29,'إذن توريد منتجات'!$G$6:$G$400,"XL")-SUMIFS('إذن صرف منتجات'!$L$6:$L$400,'إذن صرف منتجات'!$E$6:$E$400,E29,'إذن صرف منتجات'!$F$6:$F$400,F29,'إذن صرف منتجات'!$G$6:$G$400,"XL")</f>
        <v>0</v>
      </c>
      <c r="N29" s="161" t="n">
        <f aca="false">SUMIFS('إذن توريد منتجات'!$L$6:$L$400,'إذن توريد منتجات'!$E$6:$E$400,E29,'إذن توريد منتجات'!$F$6:$F$400,F29,'إذن توريد منتجات'!$G$6:$G$400,"2XL")-SUMIFS('إذن صرف منتجات'!$L$6:$L$400,'إذن صرف منتجات'!$E$6:$E$400,E29,'إذن صرف منتجات'!$F$6:$F$400,F29,'إذن صرف منتجات'!$G$6:$G$400,"2XL")</f>
        <v>0</v>
      </c>
      <c r="O29" s="161" t="n">
        <f aca="false">SUMIFS('إذن توريد منتجات'!$L$6:$L$400,'إذن توريد منتجات'!$E$6:$E$400,E29,'إذن توريد منتجات'!$F$6:$F$400,F29,'إذن توريد منتجات'!$G$6:$G$400,"3XL")-SUMIFS('إذن صرف منتجات'!$L$6:$L$400,'إذن صرف منتجات'!$E$6:$E$400,E29,'إذن صرف منتجات'!$F$6:$F$400,F29,'إذن صرف منتجات'!$G$6:$G$400,"3XL")</f>
        <v>0</v>
      </c>
      <c r="P29" s="161" t="n">
        <f aca="false">SUMIFS('إذن توريد منتجات'!$L$6:$L$400,'إذن توريد منتجات'!$E$6:$E$400,E29,'إذن توريد منتجات'!$F$6:$F$400,F29,'إذن توريد منتجات'!$G$6:$G$400,"4XL")-SUMIFS('إذن صرف منتجات'!$L$6:$L$400,'إذن صرف منتجات'!$E$6:$E$400,E29,'إذن صرف منتجات'!$F$6:$F$400,F29,'إذن صرف منتجات'!$G$6:$G$400,"4XL")</f>
        <v>0</v>
      </c>
      <c r="Q29" s="162" t="n">
        <f aca="false">SUMIFS('إذن توريد منتجات'!$L$6:$L$400,'إذن توريد منتجات'!$E$6:$E$400,E29,'إذن توريد منتجات'!$F$6:$F$400,F29,'إذن توريد منتجات'!$G$6:$G$400,"5XL")-SUMIFS('إذن صرف منتجات'!$L$6:$L$400,'إذن صرف منتجات'!$E$6:$E$400,E29,'إذن صرف منتجات'!$F$6:$F$400,F29,'إذن صرف منتجات'!$G$6:$G$400,"5XL")</f>
        <v>0</v>
      </c>
      <c r="R29" s="162" t="n">
        <f aca="false">SUMIFS('إذن توريد منتجات'!$L$6:$L$400,'إذن توريد منتجات'!$E$6:$E$400,E29,'إذن توريد منتجات'!$F$6:$F$400,F29,'إذن توريد منتجات'!$G$6:$G$400,"6XL")-SUMIFS('إذن صرف منتجات'!$L$6:$L$400,'إذن صرف منتجات'!$E$6:$E$400,E29,'إذن صرف منتجات'!$F$6:$F$400,F29,'إذن صرف منتجات'!$G$6:$G$400,"6XL")</f>
        <v>0</v>
      </c>
      <c r="S29" s="162" t="n">
        <f aca="false">SUMIFS('إذن توريد منتجات'!$L$6:$L$400,'إذن توريد منتجات'!$E$6:$E$400,E29,'إذن توريد منتجات'!$F$6:$F$400,F29,'إذن توريد منتجات'!$G$6:$G$400,"7XL")-SUMIFS('إذن صرف منتجات'!$L$6:$L$400,'إذن صرف منتجات'!$E$6:$E$400,E29,'إذن صرف منتجات'!$F$6:$F$400,F29,'إذن صرف منتجات'!$G$6:$G$400,"7XL")</f>
        <v>0</v>
      </c>
      <c r="T29" s="163" t="n">
        <f aca="false">SUM(I29:S29)</f>
        <v>0</v>
      </c>
      <c r="U29" s="164"/>
    </row>
    <row r="30" customFormat="false" ht="15" hidden="false" customHeight="true" outlineLevel="0" collapsed="false">
      <c r="A30" s="96"/>
      <c r="B30" s="169"/>
      <c r="C30" s="107"/>
      <c r="D30" s="96" t="n">
        <v>22</v>
      </c>
      <c r="E30" s="169" t="s">
        <v>66</v>
      </c>
      <c r="F30" s="107" t="str">
        <f aca="false">إعدادات!$E$12</f>
        <v>موف </v>
      </c>
      <c r="G30" s="159"/>
      <c r="H30" s="160"/>
      <c r="I30" s="165" t="n">
        <f aca="false">SUMIFS('إذن توريد منتجات'!$L$6:$L$400,'إذن توريد منتجات'!$E$6:$E$400,E30,'إذن توريد منتجات'!$F$6:$F$400,F30,'إذن توريد منتجات'!$G$6:$G$400,"XS")-SUMIFS('إذن صرف منتجات'!$L$6:$L$400,'إذن صرف منتجات'!$E$6:$E$400,E30,'إذن صرف منتجات'!$F$6:$F$400,F30,'إذن صرف منتجات'!$G$6:$G$400,"XS")</f>
        <v>0</v>
      </c>
      <c r="J30" s="165" t="n">
        <f aca="false">SUMIFS('إذن توريد منتجات'!$L$6:$L$400,'إذن توريد منتجات'!$E$6:$E$400,E30,'إذن توريد منتجات'!$F$6:$F$400,F30,'إذن توريد منتجات'!$G$6:$G$400,"S")-SUMIFS('إذن صرف منتجات'!$L$6:$L$400,'إذن صرف منتجات'!$E$6:$E$400,E30,'إذن صرف منتجات'!$F$6:$F$400,F30,'إذن صرف منتجات'!$G$6:$G$400,"S")</f>
        <v>0</v>
      </c>
      <c r="K30" s="165" t="n">
        <f aca="false">SUMIFS('إذن توريد منتجات'!$L$6:$L$400,'إذن توريد منتجات'!$E$6:$E$400,E30,'إذن توريد منتجات'!$F$6:$F$400,F30,'إذن توريد منتجات'!$G$6:$G$400,"M")-SUMIFS('إذن صرف منتجات'!$L$6:$L$400,'إذن صرف منتجات'!$E$6:$E$400,E30,'إذن صرف منتجات'!$F$6:$F$400,F30,'إذن صرف منتجات'!$G$6:$G$400,"M")</f>
        <v>0</v>
      </c>
      <c r="L30" s="165" t="n">
        <f aca="false">SUMIFS('إذن توريد منتجات'!$L$6:$L$400,'إذن توريد منتجات'!$E$6:$E$400,E30,'إذن توريد منتجات'!$F$6:$F$400,F30,'إذن توريد منتجات'!$G$6:$G$400,"L")-SUMIFS('إذن صرف منتجات'!$L$6:$L$400,'إذن صرف منتجات'!$E$6:$E$400,E30,'إذن صرف منتجات'!$F$6:$F$400,F30,'إذن صرف منتجات'!$G$6:$G$400,"L")</f>
        <v>0</v>
      </c>
      <c r="M30" s="165" t="n">
        <f aca="false">SUMIFS('إذن توريد منتجات'!$L$6:$L$400,'إذن توريد منتجات'!$E$6:$E$400,E30,'إذن توريد منتجات'!$F$6:$F$400,F30,'إذن توريد منتجات'!$G$6:$G$400,"XL")-SUMIFS('إذن صرف منتجات'!$L$6:$L$400,'إذن صرف منتجات'!$E$6:$E$400,E30,'إذن صرف منتجات'!$F$6:$F$400,F30,'إذن صرف منتجات'!$G$6:$G$400,"XL")</f>
        <v>0</v>
      </c>
      <c r="N30" s="165" t="n">
        <f aca="false">SUMIFS('إذن توريد منتجات'!$L$6:$L$400,'إذن توريد منتجات'!$E$6:$E$400,E30,'إذن توريد منتجات'!$F$6:$F$400,F30,'إذن توريد منتجات'!$G$6:$G$400,"2XL")-SUMIFS('إذن صرف منتجات'!$L$6:$L$400,'إذن صرف منتجات'!$E$6:$E$400,E30,'إذن صرف منتجات'!$F$6:$F$400,F30,'إذن صرف منتجات'!$G$6:$G$400,"2XL")</f>
        <v>0</v>
      </c>
      <c r="O30" s="165" t="n">
        <f aca="false">SUMIFS('إذن توريد منتجات'!$L$6:$L$400,'إذن توريد منتجات'!$E$6:$E$400,E30,'إذن توريد منتجات'!$F$6:$F$400,F30,'إذن توريد منتجات'!$G$6:$G$400,"3XL")-SUMIFS('إذن صرف منتجات'!$L$6:$L$400,'إذن صرف منتجات'!$E$6:$E$400,E30,'إذن صرف منتجات'!$F$6:$F$400,F30,'إذن صرف منتجات'!$G$6:$G$400,"3XL")</f>
        <v>0</v>
      </c>
      <c r="P30" s="165" t="n">
        <f aca="false">SUMIFS('إذن توريد منتجات'!$L$6:$L$400,'إذن توريد منتجات'!$E$6:$E$400,E30,'إذن توريد منتجات'!$F$6:$F$400,F30,'إذن توريد منتجات'!$G$6:$G$400,"4XL")-SUMIFS('إذن صرف منتجات'!$L$6:$L$400,'إذن صرف منتجات'!$E$6:$E$400,E30,'إذن صرف منتجات'!$F$6:$F$400,F30,'إذن صرف منتجات'!$G$6:$G$400,"4XL")</f>
        <v>0</v>
      </c>
      <c r="Q30" s="162" t="n">
        <f aca="false">SUMIFS('إذن توريد منتجات'!$L$6:$L$400,'إذن توريد منتجات'!$E$6:$E$400,E30,'إذن توريد منتجات'!$F$6:$F$400,F30,'إذن توريد منتجات'!$G$6:$G$400,"5XL")-SUMIFS('إذن صرف منتجات'!$L$6:$L$400,'إذن صرف منتجات'!$E$6:$E$400,E30,'إذن صرف منتجات'!$F$6:$F$400,F30,'إذن صرف منتجات'!$G$6:$G$400,"5XL")</f>
        <v>0</v>
      </c>
      <c r="R30" s="162" t="n">
        <f aca="false">SUMIFS('إذن توريد منتجات'!$L$6:$L$400,'إذن توريد منتجات'!$E$6:$E$400,E30,'إذن توريد منتجات'!$F$6:$F$400,F30,'إذن توريد منتجات'!$G$6:$G$400,"6XL")-SUMIFS('إذن صرف منتجات'!$L$6:$L$400,'إذن صرف منتجات'!$E$6:$E$400,E30,'إذن صرف منتجات'!$F$6:$F$400,F30,'إذن صرف منتجات'!$G$6:$G$400,"6XL")</f>
        <v>0</v>
      </c>
      <c r="S30" s="162" t="n">
        <f aca="false">SUMIFS('إذن توريد منتجات'!$L$6:$L$400,'إذن توريد منتجات'!$E$6:$E$400,E30,'إذن توريد منتجات'!$F$6:$F$400,F30,'إذن توريد منتجات'!$G$6:$G$400,"7XL")-SUMIFS('إذن صرف منتجات'!$L$6:$L$400,'إذن صرف منتجات'!$E$6:$E$400,E30,'إذن صرف منتجات'!$F$6:$F$400,F30,'إذن صرف منتجات'!$G$6:$G$400,"7XL")</f>
        <v>0</v>
      </c>
      <c r="T30" s="163" t="n">
        <f aca="false">SUM(I30:S30)</f>
        <v>0</v>
      </c>
      <c r="U30" s="114"/>
    </row>
    <row r="31" customFormat="false" ht="15" hidden="false" customHeight="true" outlineLevel="0" collapsed="false">
      <c r="A31" s="157"/>
      <c r="B31" s="169"/>
      <c r="C31" s="108"/>
      <c r="D31" s="157" t="n">
        <v>23</v>
      </c>
      <c r="E31" s="169" t="s">
        <v>66</v>
      </c>
      <c r="F31" s="108" t="str">
        <f aca="false">إعدادات!$E$13</f>
        <v>زهري</v>
      </c>
      <c r="G31" s="159"/>
      <c r="H31" s="160"/>
      <c r="I31" s="161" t="n">
        <f aca="false">SUMIFS('إذن توريد منتجات'!$L$6:$L$400,'إذن توريد منتجات'!$E$6:$E$400,E31,'إذن توريد منتجات'!$F$6:$F$400,F31,'إذن توريد منتجات'!$G$6:$G$400,"XS")-SUMIFS('إذن صرف منتجات'!$L$6:$L$400,'إذن صرف منتجات'!$E$6:$E$400,E31,'إذن صرف منتجات'!$F$6:$F$400,F31,'إذن صرف منتجات'!$G$6:$G$400,"XS")</f>
        <v>0</v>
      </c>
      <c r="J31" s="161" t="n">
        <f aca="false">SUMIFS('إذن توريد منتجات'!$L$6:$L$400,'إذن توريد منتجات'!$E$6:$E$400,E31,'إذن توريد منتجات'!$F$6:$F$400,F31,'إذن توريد منتجات'!$G$6:$G$400,"S")-SUMIFS('إذن صرف منتجات'!$L$6:$L$400,'إذن صرف منتجات'!$E$6:$E$400,E31,'إذن صرف منتجات'!$F$6:$F$400,F31,'إذن صرف منتجات'!$G$6:$G$400,"S")</f>
        <v>0</v>
      </c>
      <c r="K31" s="161" t="n">
        <f aca="false">SUMIFS('إذن توريد منتجات'!$L$6:$L$400,'إذن توريد منتجات'!$E$6:$E$400,E31,'إذن توريد منتجات'!$F$6:$F$400,F31,'إذن توريد منتجات'!$G$6:$G$400,"M")-SUMIFS('إذن صرف منتجات'!$L$6:$L$400,'إذن صرف منتجات'!$E$6:$E$400,E31,'إذن صرف منتجات'!$F$6:$F$400,F31,'إذن صرف منتجات'!$G$6:$G$400,"M")</f>
        <v>0</v>
      </c>
      <c r="L31" s="161" t="n">
        <f aca="false">SUMIFS('إذن توريد منتجات'!$L$6:$L$400,'إذن توريد منتجات'!$E$6:$E$400,E31,'إذن توريد منتجات'!$F$6:$F$400,F31,'إذن توريد منتجات'!$G$6:$G$400,"L")-SUMIFS('إذن صرف منتجات'!$L$6:$L$400,'إذن صرف منتجات'!$E$6:$E$400,E31,'إذن صرف منتجات'!$F$6:$F$400,F31,'إذن صرف منتجات'!$G$6:$G$400,"L")</f>
        <v>0</v>
      </c>
      <c r="M31" s="161" t="n">
        <f aca="false">SUMIFS('إذن توريد منتجات'!$L$6:$L$400,'إذن توريد منتجات'!$E$6:$E$400,E31,'إذن توريد منتجات'!$F$6:$F$400,F31,'إذن توريد منتجات'!$G$6:$G$400,"XL")-SUMIFS('إذن صرف منتجات'!$L$6:$L$400,'إذن صرف منتجات'!$E$6:$E$400,E31,'إذن صرف منتجات'!$F$6:$F$400,F31,'إذن صرف منتجات'!$G$6:$G$400,"XL")</f>
        <v>0</v>
      </c>
      <c r="N31" s="161" t="n">
        <f aca="false">SUMIFS('إذن توريد منتجات'!$L$6:$L$400,'إذن توريد منتجات'!$E$6:$E$400,E31,'إذن توريد منتجات'!$F$6:$F$400,F31,'إذن توريد منتجات'!$G$6:$G$400,"2XL")-SUMIFS('إذن صرف منتجات'!$L$6:$L$400,'إذن صرف منتجات'!$E$6:$E$400,E31,'إذن صرف منتجات'!$F$6:$F$400,F31,'إذن صرف منتجات'!$G$6:$G$400,"2XL")</f>
        <v>0</v>
      </c>
      <c r="O31" s="161" t="n">
        <f aca="false">SUMIFS('إذن توريد منتجات'!$L$6:$L$400,'إذن توريد منتجات'!$E$6:$E$400,E31,'إذن توريد منتجات'!$F$6:$F$400,F31,'إذن توريد منتجات'!$G$6:$G$400,"3XL")-SUMIFS('إذن صرف منتجات'!$L$6:$L$400,'إذن صرف منتجات'!$E$6:$E$400,E31,'إذن صرف منتجات'!$F$6:$F$400,F31,'إذن صرف منتجات'!$G$6:$G$400,"3XL")</f>
        <v>0</v>
      </c>
      <c r="P31" s="161" t="n">
        <f aca="false">SUMIFS('إذن توريد منتجات'!$L$6:$L$400,'إذن توريد منتجات'!$E$6:$E$400,E31,'إذن توريد منتجات'!$F$6:$F$400,F31,'إذن توريد منتجات'!$G$6:$G$400,"4XL")-SUMIFS('إذن صرف منتجات'!$L$6:$L$400,'إذن صرف منتجات'!$E$6:$E$400,E31,'إذن صرف منتجات'!$F$6:$F$400,F31,'إذن صرف منتجات'!$G$6:$G$400,"4XL")</f>
        <v>0</v>
      </c>
      <c r="Q31" s="162" t="n">
        <f aca="false">SUMIFS('إذن توريد منتجات'!$L$6:$L$400,'إذن توريد منتجات'!$E$6:$E$400,E31,'إذن توريد منتجات'!$F$6:$F$400,F31,'إذن توريد منتجات'!$G$6:$G$400,"5XL")-SUMIFS('إذن صرف منتجات'!$L$6:$L$400,'إذن صرف منتجات'!$E$6:$E$400,E31,'إذن صرف منتجات'!$F$6:$F$400,F31,'إذن صرف منتجات'!$G$6:$G$400,"5XL")</f>
        <v>0</v>
      </c>
      <c r="R31" s="162" t="n">
        <f aca="false">SUMIFS('إذن توريد منتجات'!$L$6:$L$400,'إذن توريد منتجات'!$E$6:$E$400,E31,'إذن توريد منتجات'!$F$6:$F$400,F31,'إذن توريد منتجات'!$G$6:$G$400,"6XL")-SUMIFS('إذن صرف منتجات'!$L$6:$L$400,'إذن صرف منتجات'!$E$6:$E$400,E31,'إذن صرف منتجات'!$F$6:$F$400,F31,'إذن صرف منتجات'!$G$6:$G$400,"6XL")</f>
        <v>0</v>
      </c>
      <c r="S31" s="162" t="n">
        <f aca="false">SUMIFS('إذن توريد منتجات'!$L$6:$L$400,'إذن توريد منتجات'!$E$6:$E$400,E31,'إذن توريد منتجات'!$F$6:$F$400,F31,'إذن توريد منتجات'!$G$6:$G$400,"7XL")-SUMIFS('إذن صرف منتجات'!$L$6:$L$400,'إذن صرف منتجات'!$E$6:$E$400,E31,'إذن صرف منتجات'!$F$6:$F$400,F31,'إذن صرف منتجات'!$G$6:$G$400,"7XL")</f>
        <v>0</v>
      </c>
      <c r="T31" s="163" t="n">
        <f aca="false">SUM(I31:S31)</f>
        <v>0</v>
      </c>
      <c r="U31" s="164"/>
    </row>
    <row r="32" customFormat="false" ht="15" hidden="false" customHeight="true" outlineLevel="0" collapsed="false">
      <c r="A32" s="96"/>
      <c r="B32" s="169"/>
      <c r="C32" s="109"/>
      <c r="D32" s="96" t="n">
        <v>24</v>
      </c>
      <c r="E32" s="169" t="s">
        <v>66</v>
      </c>
      <c r="F32" s="109" t="str">
        <f aca="false">إعدادات!$E$14</f>
        <v>جنزاري</v>
      </c>
      <c r="G32" s="159"/>
      <c r="H32" s="160"/>
      <c r="I32" s="165" t="n">
        <f aca="false">SUMIFS('إذن توريد منتجات'!$L$6:$L$400,'إذن توريد منتجات'!$E$6:$E$400,E32,'إذن توريد منتجات'!$F$6:$F$400,F32,'إذن توريد منتجات'!$G$6:$G$400,"XS")-SUMIFS('إذن صرف منتجات'!$L$6:$L$400,'إذن صرف منتجات'!$E$6:$E$400,E32,'إذن صرف منتجات'!$F$6:$F$400,F32,'إذن صرف منتجات'!$G$6:$G$400,"XS")</f>
        <v>0</v>
      </c>
      <c r="J32" s="165" t="n">
        <f aca="false">SUMIFS('إذن توريد منتجات'!$L$6:$L$400,'إذن توريد منتجات'!$E$6:$E$400,E32,'إذن توريد منتجات'!$F$6:$F$400,F32,'إذن توريد منتجات'!$G$6:$G$400,"S")-SUMIFS('إذن صرف منتجات'!$L$6:$L$400,'إذن صرف منتجات'!$E$6:$E$400,E32,'إذن صرف منتجات'!$F$6:$F$400,F32,'إذن صرف منتجات'!$G$6:$G$400,"S")</f>
        <v>0</v>
      </c>
      <c r="K32" s="165" t="n">
        <f aca="false">SUMIFS('إذن توريد منتجات'!$L$6:$L$400,'إذن توريد منتجات'!$E$6:$E$400,E32,'إذن توريد منتجات'!$F$6:$F$400,F32,'إذن توريد منتجات'!$G$6:$G$400,"M")-SUMIFS('إذن صرف منتجات'!$L$6:$L$400,'إذن صرف منتجات'!$E$6:$E$400,E32,'إذن صرف منتجات'!$F$6:$F$400,F32,'إذن صرف منتجات'!$G$6:$G$400,"M")</f>
        <v>0</v>
      </c>
      <c r="L32" s="165" t="n">
        <f aca="false">SUMIFS('إذن توريد منتجات'!$L$6:$L$400,'إذن توريد منتجات'!$E$6:$E$400,E32,'إذن توريد منتجات'!$F$6:$F$400,F32,'إذن توريد منتجات'!$G$6:$G$400,"L")-SUMIFS('إذن صرف منتجات'!$L$6:$L$400,'إذن صرف منتجات'!$E$6:$E$400,E32,'إذن صرف منتجات'!$F$6:$F$400,F32,'إذن صرف منتجات'!$G$6:$G$400,"L")</f>
        <v>0</v>
      </c>
      <c r="M32" s="165" t="n">
        <f aca="false">SUMIFS('إذن توريد منتجات'!$L$6:$L$400,'إذن توريد منتجات'!$E$6:$E$400,E32,'إذن توريد منتجات'!$F$6:$F$400,F32,'إذن توريد منتجات'!$G$6:$G$400,"XL")-SUMIFS('إذن صرف منتجات'!$L$6:$L$400,'إذن صرف منتجات'!$E$6:$E$400,E32,'إذن صرف منتجات'!$F$6:$F$400,F32,'إذن صرف منتجات'!$G$6:$G$400,"XL")</f>
        <v>0</v>
      </c>
      <c r="N32" s="165" t="n">
        <f aca="false">SUMIFS('إذن توريد منتجات'!$L$6:$L$400,'إذن توريد منتجات'!$E$6:$E$400,E32,'إذن توريد منتجات'!$F$6:$F$400,F32,'إذن توريد منتجات'!$G$6:$G$400,"2XL")-SUMIFS('إذن صرف منتجات'!$L$6:$L$400,'إذن صرف منتجات'!$E$6:$E$400,E32,'إذن صرف منتجات'!$F$6:$F$400,F32,'إذن صرف منتجات'!$G$6:$G$400,"2XL")</f>
        <v>0</v>
      </c>
      <c r="O32" s="165" t="n">
        <f aca="false">SUMIFS('إذن توريد منتجات'!$L$6:$L$400,'إذن توريد منتجات'!$E$6:$E$400,E32,'إذن توريد منتجات'!$F$6:$F$400,F32,'إذن توريد منتجات'!$G$6:$G$400,"3XL")-SUMIFS('إذن صرف منتجات'!$L$6:$L$400,'إذن صرف منتجات'!$E$6:$E$400,E32,'إذن صرف منتجات'!$F$6:$F$400,F32,'إذن صرف منتجات'!$G$6:$G$400,"3XL")</f>
        <v>0</v>
      </c>
      <c r="P32" s="165" t="n">
        <f aca="false">SUMIFS('إذن توريد منتجات'!$L$6:$L$400,'إذن توريد منتجات'!$E$6:$E$400,E32,'إذن توريد منتجات'!$F$6:$F$400,F32,'إذن توريد منتجات'!$G$6:$G$400,"4XL")-SUMIFS('إذن صرف منتجات'!$L$6:$L$400,'إذن صرف منتجات'!$E$6:$E$400,E32,'إذن صرف منتجات'!$F$6:$F$400,F32,'إذن صرف منتجات'!$G$6:$G$400,"4XL")</f>
        <v>0</v>
      </c>
      <c r="Q32" s="162" t="n">
        <f aca="false">SUMIFS('إذن توريد منتجات'!$L$6:$L$400,'إذن توريد منتجات'!$E$6:$E$400,E32,'إذن توريد منتجات'!$F$6:$F$400,F32,'إذن توريد منتجات'!$G$6:$G$400,"5XL")-SUMIFS('إذن صرف منتجات'!$L$6:$L$400,'إذن صرف منتجات'!$E$6:$E$400,E32,'إذن صرف منتجات'!$F$6:$F$400,F32,'إذن صرف منتجات'!$G$6:$G$400,"5XL")</f>
        <v>0</v>
      </c>
      <c r="R32" s="162" t="n">
        <f aca="false">SUMIFS('إذن توريد منتجات'!$L$6:$L$400,'إذن توريد منتجات'!$E$6:$E$400,E32,'إذن توريد منتجات'!$F$6:$F$400,F32,'إذن توريد منتجات'!$G$6:$G$400,"6XL")-SUMIFS('إذن صرف منتجات'!$L$6:$L$400,'إذن صرف منتجات'!$E$6:$E$400,E32,'إذن صرف منتجات'!$F$6:$F$400,F32,'إذن صرف منتجات'!$G$6:$G$400,"6XL")</f>
        <v>0</v>
      </c>
      <c r="S32" s="162" t="n">
        <f aca="false">SUMIFS('إذن توريد منتجات'!$L$6:$L$400,'إذن توريد منتجات'!$E$6:$E$400,E32,'إذن توريد منتجات'!$F$6:$F$400,F32,'إذن توريد منتجات'!$G$6:$G$400,"7XL")-SUMIFS('إذن صرف منتجات'!$L$6:$L$400,'إذن صرف منتجات'!$E$6:$E$400,E32,'إذن صرف منتجات'!$F$6:$F$400,F32,'إذن صرف منتجات'!$G$6:$G$400,"7XL")</f>
        <v>0</v>
      </c>
      <c r="T32" s="163" t="n">
        <f aca="false">SUM(I32:S32)</f>
        <v>0</v>
      </c>
      <c r="U32" s="114"/>
    </row>
    <row r="33" customFormat="false" ht="15" hidden="false" customHeight="true" outlineLevel="0" collapsed="false">
      <c r="A33" s="157"/>
      <c r="B33" s="169"/>
      <c r="C33" s="110"/>
      <c r="D33" s="157" t="n">
        <v>25</v>
      </c>
      <c r="E33" s="169" t="s">
        <v>66</v>
      </c>
      <c r="F33" s="110" t="str">
        <f aca="false">إعدادات!$E$15</f>
        <v>زيتي </v>
      </c>
      <c r="G33" s="159"/>
      <c r="H33" s="160"/>
      <c r="I33" s="161" t="n">
        <f aca="false">SUMIFS('إذن توريد منتجات'!$L$6:$L$400,'إذن توريد منتجات'!$E$6:$E$400,E33,'إذن توريد منتجات'!$F$6:$F$400,F33,'إذن توريد منتجات'!$G$6:$G$400,"XS")-SUMIFS('إذن صرف منتجات'!$L$6:$L$400,'إذن صرف منتجات'!$E$6:$E$400,E33,'إذن صرف منتجات'!$F$6:$F$400,F33,'إذن صرف منتجات'!$G$6:$G$400,"XS")</f>
        <v>0</v>
      </c>
      <c r="J33" s="161" t="n">
        <f aca="false">SUMIFS('إذن توريد منتجات'!$L$6:$L$400,'إذن توريد منتجات'!$E$6:$E$400,E33,'إذن توريد منتجات'!$F$6:$F$400,F33,'إذن توريد منتجات'!$G$6:$G$400,"S")-SUMIFS('إذن صرف منتجات'!$L$6:$L$400,'إذن صرف منتجات'!$E$6:$E$400,E33,'إذن صرف منتجات'!$F$6:$F$400,F33,'إذن صرف منتجات'!$G$6:$G$400,"S")</f>
        <v>0</v>
      </c>
      <c r="K33" s="161" t="n">
        <f aca="false">SUMIFS('إذن توريد منتجات'!$L$6:$L$400,'إذن توريد منتجات'!$E$6:$E$400,E33,'إذن توريد منتجات'!$F$6:$F$400,F33,'إذن توريد منتجات'!$G$6:$G$400,"M")-SUMIFS('إذن صرف منتجات'!$L$6:$L$400,'إذن صرف منتجات'!$E$6:$E$400,E33,'إذن صرف منتجات'!$F$6:$F$400,F33,'إذن صرف منتجات'!$G$6:$G$400,"M")</f>
        <v>0</v>
      </c>
      <c r="L33" s="161" t="n">
        <f aca="false">SUMIFS('إذن توريد منتجات'!$L$6:$L$400,'إذن توريد منتجات'!$E$6:$E$400,E33,'إذن توريد منتجات'!$F$6:$F$400,F33,'إذن توريد منتجات'!$G$6:$G$400,"L")-SUMIFS('إذن صرف منتجات'!$L$6:$L$400,'إذن صرف منتجات'!$E$6:$E$400,E33,'إذن صرف منتجات'!$F$6:$F$400,F33,'إذن صرف منتجات'!$G$6:$G$400,"L")</f>
        <v>0</v>
      </c>
      <c r="M33" s="161" t="n">
        <f aca="false">SUMIFS('إذن توريد منتجات'!$L$6:$L$400,'إذن توريد منتجات'!$E$6:$E$400,E33,'إذن توريد منتجات'!$F$6:$F$400,F33,'إذن توريد منتجات'!$G$6:$G$400,"XL")-SUMIFS('إذن صرف منتجات'!$L$6:$L$400,'إذن صرف منتجات'!$E$6:$E$400,E33,'إذن صرف منتجات'!$F$6:$F$400,F33,'إذن صرف منتجات'!$G$6:$G$400,"XL")</f>
        <v>0</v>
      </c>
      <c r="N33" s="161" t="n">
        <f aca="false">SUMIFS('إذن توريد منتجات'!$L$6:$L$400,'إذن توريد منتجات'!$E$6:$E$400,E33,'إذن توريد منتجات'!$F$6:$F$400,F33,'إذن توريد منتجات'!$G$6:$G$400,"2XL")-SUMIFS('إذن صرف منتجات'!$L$6:$L$400,'إذن صرف منتجات'!$E$6:$E$400,E33,'إذن صرف منتجات'!$F$6:$F$400,F33,'إذن صرف منتجات'!$G$6:$G$400,"2XL")</f>
        <v>0</v>
      </c>
      <c r="O33" s="161" t="n">
        <f aca="false">SUMIFS('إذن توريد منتجات'!$L$6:$L$400,'إذن توريد منتجات'!$E$6:$E$400,E33,'إذن توريد منتجات'!$F$6:$F$400,F33,'إذن توريد منتجات'!$G$6:$G$400,"3XL")-SUMIFS('إذن صرف منتجات'!$L$6:$L$400,'إذن صرف منتجات'!$E$6:$E$400,E33,'إذن صرف منتجات'!$F$6:$F$400,F33,'إذن صرف منتجات'!$G$6:$G$400,"3XL")</f>
        <v>0</v>
      </c>
      <c r="P33" s="161" t="n">
        <f aca="false">SUMIFS('إذن توريد منتجات'!$L$6:$L$400,'إذن توريد منتجات'!$E$6:$E$400,E33,'إذن توريد منتجات'!$F$6:$F$400,F33,'إذن توريد منتجات'!$G$6:$G$400,"4XL")-SUMIFS('إذن صرف منتجات'!$L$6:$L$400,'إذن صرف منتجات'!$E$6:$E$400,E33,'إذن صرف منتجات'!$F$6:$F$400,F33,'إذن صرف منتجات'!$G$6:$G$400,"4XL")</f>
        <v>0</v>
      </c>
      <c r="Q33" s="162" t="n">
        <f aca="false">SUMIFS('إذن توريد منتجات'!$L$6:$L$400,'إذن توريد منتجات'!$E$6:$E$400,E33,'إذن توريد منتجات'!$F$6:$F$400,F33,'إذن توريد منتجات'!$G$6:$G$400,"5XL")-SUMIFS('إذن صرف منتجات'!$L$6:$L$400,'إذن صرف منتجات'!$E$6:$E$400,E33,'إذن صرف منتجات'!$F$6:$F$400,F33,'إذن صرف منتجات'!$G$6:$G$400,"5XL")</f>
        <v>0</v>
      </c>
      <c r="R33" s="162" t="n">
        <f aca="false">SUMIFS('إذن توريد منتجات'!$L$6:$L$400,'إذن توريد منتجات'!$E$6:$E$400,E33,'إذن توريد منتجات'!$F$6:$F$400,F33,'إذن توريد منتجات'!$G$6:$G$400,"6XL")-SUMIFS('إذن صرف منتجات'!$L$6:$L$400,'إذن صرف منتجات'!$E$6:$E$400,E33,'إذن صرف منتجات'!$F$6:$F$400,F33,'إذن صرف منتجات'!$G$6:$G$400,"6XL")</f>
        <v>0</v>
      </c>
      <c r="S33" s="162" t="n">
        <f aca="false">SUMIFS('إذن توريد منتجات'!$L$6:$L$400,'إذن توريد منتجات'!$E$6:$E$400,E33,'إذن توريد منتجات'!$F$6:$F$400,F33,'إذن توريد منتجات'!$G$6:$G$400,"7XL")-SUMIFS('إذن صرف منتجات'!$L$6:$L$400,'إذن صرف منتجات'!$E$6:$E$400,E33,'إذن صرف منتجات'!$F$6:$F$400,F33,'إذن صرف منتجات'!$G$6:$G$400,"7XL")</f>
        <v>0</v>
      </c>
      <c r="T33" s="163" t="n">
        <f aca="false">SUM(I33:S33)</f>
        <v>0</v>
      </c>
      <c r="U33" s="164"/>
    </row>
    <row r="34" customFormat="false" ht="21.75" hidden="false" customHeight="true" outlineLevel="0" collapsed="false">
      <c r="A34" s="96"/>
      <c r="B34" s="62"/>
      <c r="C34" s="62"/>
      <c r="D34" s="96" t="n">
        <v>26</v>
      </c>
      <c r="E34" s="62" t="s">
        <v>66</v>
      </c>
      <c r="F34" s="62" t="str">
        <f aca="false">إعدادات!$E$16</f>
        <v>بترولي</v>
      </c>
      <c r="I34" s="65" t="n">
        <f aca="false">SUMIFS('إذن توريد منتجات'!$L$6:$L$400,'إذن توريد منتجات'!$E$6:$E$400,E34,'إذن توريد منتجات'!$F$6:$F$400,F34,'إذن توريد منتجات'!$G$6:$G$400,"XS")-SUMIFS('إذن صرف منتجات'!$L$6:$L$400,'إذن صرف منتجات'!$E$6:$E$400,E34,'إذن صرف منتجات'!$F$6:$F$400,F34,'إذن صرف منتجات'!$G$6:$G$400,"XS")</f>
        <v>0</v>
      </c>
      <c r="J34" s="65" t="n">
        <f aca="false">SUMIFS('إذن توريد منتجات'!$L$6:$L$400,'إذن توريد منتجات'!$E$6:$E$400,E34,'إذن توريد منتجات'!$F$6:$F$400,F34,'إذن توريد منتجات'!$G$6:$G$400,"S")-SUMIFS('إذن صرف منتجات'!$L$6:$L$400,'إذن صرف منتجات'!$E$6:$E$400,E34,'إذن صرف منتجات'!$F$6:$F$400,F34,'إذن صرف منتجات'!$G$6:$G$400,"S")</f>
        <v>0</v>
      </c>
      <c r="K34" s="65" t="n">
        <f aca="false">SUMIFS('إذن توريد منتجات'!$L$6:$L$400,'إذن توريد منتجات'!$E$6:$E$400,E34,'إذن توريد منتجات'!$F$6:$F$400,F34,'إذن توريد منتجات'!$G$6:$G$400,"M")-SUMIFS('إذن صرف منتجات'!$L$6:$L$400,'إذن صرف منتجات'!$E$6:$E$400,E34,'إذن صرف منتجات'!$F$6:$F$400,F34,'إذن صرف منتجات'!$G$6:$G$400,"M")</f>
        <v>0</v>
      </c>
      <c r="L34" s="65" t="n">
        <f aca="false">SUMIFS('إذن توريد منتجات'!$L$6:$L$400,'إذن توريد منتجات'!$E$6:$E$400,E34,'إذن توريد منتجات'!$F$6:$F$400,F34,'إذن توريد منتجات'!$G$6:$G$400,"L")-SUMIFS('إذن صرف منتجات'!$L$6:$L$400,'إذن صرف منتجات'!$E$6:$E$400,E34,'إذن صرف منتجات'!$F$6:$F$400,F34,'إذن صرف منتجات'!$G$6:$G$400,"L")</f>
        <v>0</v>
      </c>
      <c r="M34" s="65" t="n">
        <f aca="false">SUMIFS('إذن توريد منتجات'!$L$6:$L$400,'إذن توريد منتجات'!$E$6:$E$400,E34,'إذن توريد منتجات'!$F$6:$F$400,F34,'إذن توريد منتجات'!$G$6:$G$400,"XL")-SUMIFS('إذن صرف منتجات'!$L$6:$L$400,'إذن صرف منتجات'!$E$6:$E$400,E34,'إذن صرف منتجات'!$F$6:$F$400,F34,'إذن صرف منتجات'!$G$6:$G$400,"XL")</f>
        <v>0</v>
      </c>
      <c r="N34" s="65" t="n">
        <f aca="false">SUMIFS('إذن توريد منتجات'!$L$6:$L$400,'إذن توريد منتجات'!$E$6:$E$400,E34,'إذن توريد منتجات'!$F$6:$F$400,F34,'إذن توريد منتجات'!$G$6:$G$400,"2XL")-SUMIFS('إذن صرف منتجات'!$L$6:$L$400,'إذن صرف منتجات'!$E$6:$E$400,E34,'إذن صرف منتجات'!$F$6:$F$400,F34,'إذن صرف منتجات'!$G$6:$G$400,"2XL")</f>
        <v>0</v>
      </c>
      <c r="O34" s="65" t="n">
        <f aca="false">SUMIFS('إذن توريد منتجات'!$L$6:$L$400,'إذن توريد منتجات'!$E$6:$E$400,E34,'إذن توريد منتجات'!$F$6:$F$400,F34,'إذن توريد منتجات'!$G$6:$G$400,"3XL")-SUMIFS('إذن صرف منتجات'!$L$6:$L$400,'إذن صرف منتجات'!$E$6:$E$400,E34,'إذن صرف منتجات'!$F$6:$F$400,F34,'إذن صرف منتجات'!$G$6:$G$400,"3XL")</f>
        <v>0</v>
      </c>
      <c r="P34" s="65" t="n">
        <f aca="false">SUMIFS('إذن توريد منتجات'!$L$6:$L$400,'إذن توريد منتجات'!$E$6:$E$400,E34,'إذن توريد منتجات'!$F$6:$F$400,F34,'إذن توريد منتجات'!$G$6:$G$400,"4XL")-SUMIFS('إذن صرف منتجات'!$L$6:$L$400,'إذن صرف منتجات'!$E$6:$E$400,E34,'إذن صرف منتجات'!$F$6:$F$400,F34,'إذن صرف منتجات'!$G$6:$G$400,"4XL")</f>
        <v>0</v>
      </c>
      <c r="Q34" s="166" t="n">
        <f aca="false">SUMIFS('إذن توريد منتجات'!$L$6:$L$400,'إذن توريد منتجات'!$E$6:$E$400,E34,'إذن توريد منتجات'!$F$6:$F$400,F34,'إذن توريد منتجات'!$G$6:$G$400,"5XL")-SUMIFS('إذن صرف منتجات'!$L$6:$L$400,'إذن صرف منتجات'!$E$6:$E$400,E34,'إذن صرف منتجات'!$F$6:$F$400,F34,'إذن صرف منتجات'!$G$6:$G$400,"5XL")</f>
        <v>0</v>
      </c>
      <c r="R34" s="166" t="n">
        <f aca="false">SUMIFS('إذن توريد منتجات'!$L$6:$L$400,'إذن توريد منتجات'!$E$6:$E$400,E34,'إذن توريد منتجات'!$F$6:$F$400,F34,'إذن توريد منتجات'!$G$6:$G$400,"6XL")-SUMIFS('إذن صرف منتجات'!$L$6:$L$400,'إذن صرف منتجات'!$E$6:$E$400,E34,'إذن صرف منتجات'!$F$6:$F$400,F34,'إذن صرف منتجات'!$G$6:$G$400,"6XL")</f>
        <v>0</v>
      </c>
      <c r="S34" s="166" t="n">
        <f aca="false">SUMIFS('إذن توريد منتجات'!$L$6:$L$400,'إذن توريد منتجات'!$E$6:$E$400,E34,'إذن توريد منتجات'!$F$6:$F$400,F34,'إذن توريد منتجات'!$G$6:$G$400,"7XL")-SUMIFS('إذن صرف منتجات'!$L$6:$L$400,'إذن صرف منتجات'!$E$6:$E$400,E34,'إذن صرف منتجات'!$F$6:$F$400,F34,'إذن صرف منتجات'!$G$6:$G$400,"7XL")</f>
        <v>0</v>
      </c>
      <c r="T34" s="167" t="n">
        <f aca="false">SUM(I34:S34)</f>
        <v>0</v>
      </c>
      <c r="U34" s="119"/>
    </row>
    <row r="35" customFormat="false" ht="15" hidden="false" customHeight="true" outlineLevel="0" collapsed="false">
      <c r="A35" s="157"/>
      <c r="B35" s="169"/>
      <c r="C35" s="112"/>
      <c r="D35" s="157" t="n">
        <v>27</v>
      </c>
      <c r="E35" s="169" t="s">
        <v>66</v>
      </c>
      <c r="F35" s="112" t="str">
        <f aca="false">إعدادات!$E$17</f>
        <v>نبيتي</v>
      </c>
      <c r="G35" s="159"/>
      <c r="H35" s="160"/>
      <c r="I35" s="161" t="n">
        <f aca="false">SUMIFS('إذن توريد منتجات'!$L$6:$L$400,'إذن توريد منتجات'!$E$6:$E$400,E35,'إذن توريد منتجات'!$F$6:$F$400,F35,'إذن توريد منتجات'!$G$6:$G$400,"XS")-SUMIFS('إذن صرف منتجات'!$L$6:$L$400,'إذن صرف منتجات'!$E$6:$E$400,E35,'إذن صرف منتجات'!$F$6:$F$400,F35,'إذن صرف منتجات'!$G$6:$G$400,"XS")</f>
        <v>0</v>
      </c>
      <c r="J35" s="161" t="n">
        <f aca="false">SUMIFS('إذن توريد منتجات'!$L$6:$L$400,'إذن توريد منتجات'!$E$6:$E$400,E35,'إذن توريد منتجات'!$F$6:$F$400,F35,'إذن توريد منتجات'!$G$6:$G$400,"S")-SUMIFS('إذن صرف منتجات'!$L$6:$L$400,'إذن صرف منتجات'!$E$6:$E$400,E35,'إذن صرف منتجات'!$F$6:$F$400,F35,'إذن صرف منتجات'!$G$6:$G$400,"S")</f>
        <v>0</v>
      </c>
      <c r="K35" s="161" t="n">
        <f aca="false">SUMIFS('إذن توريد منتجات'!$L$6:$L$400,'إذن توريد منتجات'!$E$6:$E$400,E35,'إذن توريد منتجات'!$F$6:$F$400,F35,'إذن توريد منتجات'!$G$6:$G$400,"M")-SUMIFS('إذن صرف منتجات'!$L$6:$L$400,'إذن صرف منتجات'!$E$6:$E$400,E35,'إذن صرف منتجات'!$F$6:$F$400,F35,'إذن صرف منتجات'!$G$6:$G$400,"M")</f>
        <v>0</v>
      </c>
      <c r="L35" s="161" t="n">
        <f aca="false">SUMIFS('إذن توريد منتجات'!$L$6:$L$400,'إذن توريد منتجات'!$E$6:$E$400,E35,'إذن توريد منتجات'!$F$6:$F$400,F35,'إذن توريد منتجات'!$G$6:$G$400,"L")-SUMIFS('إذن صرف منتجات'!$L$6:$L$400,'إذن صرف منتجات'!$E$6:$E$400,E35,'إذن صرف منتجات'!$F$6:$F$400,F35,'إذن صرف منتجات'!$G$6:$G$400,"L")</f>
        <v>0</v>
      </c>
      <c r="M35" s="161" t="n">
        <f aca="false">SUMIFS('إذن توريد منتجات'!$L$6:$L$400,'إذن توريد منتجات'!$E$6:$E$400,E35,'إذن توريد منتجات'!$F$6:$F$400,F35,'إذن توريد منتجات'!$G$6:$G$400,"XL")-SUMIFS('إذن صرف منتجات'!$L$6:$L$400,'إذن صرف منتجات'!$E$6:$E$400,E35,'إذن صرف منتجات'!$F$6:$F$400,F35,'إذن صرف منتجات'!$G$6:$G$400,"XL")</f>
        <v>0</v>
      </c>
      <c r="N35" s="161" t="n">
        <f aca="false">SUMIFS('إذن توريد منتجات'!$L$6:$L$400,'إذن توريد منتجات'!$E$6:$E$400,E35,'إذن توريد منتجات'!$F$6:$F$400,F35,'إذن توريد منتجات'!$G$6:$G$400,"2XL")-SUMIFS('إذن صرف منتجات'!$L$6:$L$400,'إذن صرف منتجات'!$E$6:$E$400,E35,'إذن صرف منتجات'!$F$6:$F$400,F35,'إذن صرف منتجات'!$G$6:$G$400,"2XL")</f>
        <v>0</v>
      </c>
      <c r="O35" s="161" t="n">
        <f aca="false">SUMIFS('إذن توريد منتجات'!$L$6:$L$400,'إذن توريد منتجات'!$E$6:$E$400,E35,'إذن توريد منتجات'!$F$6:$F$400,F35,'إذن توريد منتجات'!$G$6:$G$400,"3XL")-SUMIFS('إذن صرف منتجات'!$L$6:$L$400,'إذن صرف منتجات'!$E$6:$E$400,E35,'إذن صرف منتجات'!$F$6:$F$400,F35,'إذن صرف منتجات'!$G$6:$G$400,"3XL")</f>
        <v>0</v>
      </c>
      <c r="P35" s="161" t="n">
        <f aca="false">SUMIFS('إذن توريد منتجات'!$L$6:$L$400,'إذن توريد منتجات'!$E$6:$E$400,E35,'إذن توريد منتجات'!$F$6:$F$400,F35,'إذن توريد منتجات'!$G$6:$G$400,"4XL")-SUMIFS('إذن صرف منتجات'!$L$6:$L$400,'إذن صرف منتجات'!$E$6:$E$400,E35,'إذن صرف منتجات'!$F$6:$F$400,F35,'إذن صرف منتجات'!$G$6:$G$400,"4XL")</f>
        <v>0</v>
      </c>
      <c r="Q35" s="162" t="n">
        <f aca="false">SUMIFS('إذن توريد منتجات'!$L$6:$L$400,'إذن توريد منتجات'!$E$6:$E$400,E35,'إذن توريد منتجات'!$F$6:$F$400,F35,'إذن توريد منتجات'!$G$6:$G$400,"5XL")-SUMIFS('إذن صرف منتجات'!$L$6:$L$400,'إذن صرف منتجات'!$E$6:$E$400,E35,'إذن صرف منتجات'!$F$6:$F$400,F35,'إذن صرف منتجات'!$G$6:$G$400,"5XL")</f>
        <v>0</v>
      </c>
      <c r="R35" s="162" t="n">
        <f aca="false">SUMIFS('إذن توريد منتجات'!$L$6:$L$400,'إذن توريد منتجات'!$E$6:$E$400,E35,'إذن توريد منتجات'!$F$6:$F$400,F35,'إذن توريد منتجات'!$G$6:$G$400,"6XL")-SUMIFS('إذن صرف منتجات'!$L$6:$L$400,'إذن صرف منتجات'!$E$6:$E$400,E35,'إذن صرف منتجات'!$F$6:$F$400,F35,'إذن صرف منتجات'!$G$6:$G$400,"6XL")</f>
        <v>0</v>
      </c>
      <c r="S35" s="162" t="n">
        <f aca="false">SUMIFS('إذن توريد منتجات'!$L$6:$L$400,'إذن توريد منتجات'!$E$6:$E$400,E35,'إذن توريد منتجات'!$F$6:$F$400,F35,'إذن توريد منتجات'!$G$6:$G$400,"7XL")-SUMIFS('إذن صرف منتجات'!$L$6:$L$400,'إذن صرف منتجات'!$E$6:$E$400,E35,'إذن صرف منتجات'!$F$6:$F$400,F35,'إذن صرف منتجات'!$G$6:$G$400,"7XL")</f>
        <v>0</v>
      </c>
      <c r="T35" s="163" t="n">
        <f aca="false">SUM(I35:S35)</f>
        <v>0</v>
      </c>
      <c r="U35" s="164"/>
    </row>
    <row r="36" customFormat="false" ht="15" hidden="false" customHeight="true" outlineLevel="0" collapsed="false">
      <c r="A36" s="96"/>
      <c r="B36" s="169"/>
      <c r="C36" s="111"/>
      <c r="D36" s="96" t="n">
        <v>28</v>
      </c>
      <c r="E36" s="169" t="s">
        <v>66</v>
      </c>
      <c r="F36" s="111" t="str">
        <f aca="false">إعدادات!$E$18</f>
        <v>منت جرين</v>
      </c>
      <c r="G36" s="159"/>
      <c r="H36" s="160"/>
      <c r="I36" s="165" t="n">
        <f aca="false">SUMIFS('إذن توريد منتجات'!$L$6:$L$400,'إذن توريد منتجات'!$E$6:$E$400,E36,'إذن توريد منتجات'!$F$6:$F$400,F36,'إذن توريد منتجات'!$G$6:$G$400,"XS")-SUMIFS('إذن صرف منتجات'!$L$6:$L$400,'إذن صرف منتجات'!$E$6:$E$400,E36,'إذن صرف منتجات'!$F$6:$F$400,F36,'إذن صرف منتجات'!$G$6:$G$400,"XS")</f>
        <v>0</v>
      </c>
      <c r="J36" s="165" t="n">
        <f aca="false">SUMIFS('إذن توريد منتجات'!$L$6:$L$400,'إذن توريد منتجات'!$E$6:$E$400,E36,'إذن توريد منتجات'!$F$6:$F$400,F36,'إذن توريد منتجات'!$G$6:$G$400,"S")-SUMIFS('إذن صرف منتجات'!$L$6:$L$400,'إذن صرف منتجات'!$E$6:$E$400,E36,'إذن صرف منتجات'!$F$6:$F$400,F36,'إذن صرف منتجات'!$G$6:$G$400,"S")</f>
        <v>0</v>
      </c>
      <c r="K36" s="165" t="n">
        <f aca="false">SUMIFS('إذن توريد منتجات'!$L$6:$L$400,'إذن توريد منتجات'!$E$6:$E$400,E36,'إذن توريد منتجات'!$F$6:$F$400,F36,'إذن توريد منتجات'!$G$6:$G$400,"M")-SUMIFS('إذن صرف منتجات'!$L$6:$L$400,'إذن صرف منتجات'!$E$6:$E$400,E36,'إذن صرف منتجات'!$F$6:$F$400,F36,'إذن صرف منتجات'!$G$6:$G$400,"M")</f>
        <v>0</v>
      </c>
      <c r="L36" s="165" t="n">
        <f aca="false">SUMIFS('إذن توريد منتجات'!$L$6:$L$400,'إذن توريد منتجات'!$E$6:$E$400,E36,'إذن توريد منتجات'!$F$6:$F$400,F36,'إذن توريد منتجات'!$G$6:$G$400,"L")-SUMIFS('إذن صرف منتجات'!$L$6:$L$400,'إذن صرف منتجات'!$E$6:$E$400,E36,'إذن صرف منتجات'!$F$6:$F$400,F36,'إذن صرف منتجات'!$G$6:$G$400,"L")</f>
        <v>0</v>
      </c>
      <c r="M36" s="165" t="n">
        <f aca="false">SUMIFS('إذن توريد منتجات'!$L$6:$L$400,'إذن توريد منتجات'!$E$6:$E$400,E36,'إذن توريد منتجات'!$F$6:$F$400,F36,'إذن توريد منتجات'!$G$6:$G$400,"XL")-SUMIFS('إذن صرف منتجات'!$L$6:$L$400,'إذن صرف منتجات'!$E$6:$E$400,E36,'إذن صرف منتجات'!$F$6:$F$400,F36,'إذن صرف منتجات'!$G$6:$G$400,"XL")</f>
        <v>0</v>
      </c>
      <c r="N36" s="165" t="n">
        <f aca="false">SUMIFS('إذن توريد منتجات'!$L$6:$L$400,'إذن توريد منتجات'!$E$6:$E$400,E36,'إذن توريد منتجات'!$F$6:$F$400,F36,'إذن توريد منتجات'!$G$6:$G$400,"2XL")-SUMIFS('إذن صرف منتجات'!$L$6:$L$400,'إذن صرف منتجات'!$E$6:$E$400,E36,'إذن صرف منتجات'!$F$6:$F$400,F36,'إذن صرف منتجات'!$G$6:$G$400,"2XL")</f>
        <v>0</v>
      </c>
      <c r="O36" s="165" t="n">
        <f aca="false">SUMIFS('إذن توريد منتجات'!$L$6:$L$400,'إذن توريد منتجات'!$E$6:$E$400,E36,'إذن توريد منتجات'!$F$6:$F$400,F36,'إذن توريد منتجات'!$G$6:$G$400,"3XL")-SUMIFS('إذن صرف منتجات'!$L$6:$L$400,'إذن صرف منتجات'!$E$6:$E$400,E36,'إذن صرف منتجات'!$F$6:$F$400,F36,'إذن صرف منتجات'!$G$6:$G$400,"3XL")</f>
        <v>0</v>
      </c>
      <c r="P36" s="165" t="n">
        <f aca="false">SUMIFS('إذن توريد منتجات'!$L$6:$L$400,'إذن توريد منتجات'!$E$6:$E$400,E36,'إذن توريد منتجات'!$F$6:$F$400,F36,'إذن توريد منتجات'!$G$6:$G$400,"4XL")-SUMIFS('إذن صرف منتجات'!$L$6:$L$400,'إذن صرف منتجات'!$E$6:$E$400,E36,'إذن صرف منتجات'!$F$6:$F$400,F36,'إذن صرف منتجات'!$G$6:$G$400,"4XL")</f>
        <v>0</v>
      </c>
      <c r="Q36" s="162" t="n">
        <f aca="false">SUMIFS('إذن توريد منتجات'!$L$6:$L$400,'إذن توريد منتجات'!$E$6:$E$400,E36,'إذن توريد منتجات'!$F$6:$F$400,F36,'إذن توريد منتجات'!$G$6:$G$400,"5XL")-SUMIFS('إذن صرف منتجات'!$L$6:$L$400,'إذن صرف منتجات'!$E$6:$E$400,E36,'إذن صرف منتجات'!$F$6:$F$400,F36,'إذن صرف منتجات'!$G$6:$G$400,"5XL")</f>
        <v>0</v>
      </c>
      <c r="R36" s="162" t="n">
        <f aca="false">SUMIFS('إذن توريد منتجات'!$L$6:$L$400,'إذن توريد منتجات'!$E$6:$E$400,E36,'إذن توريد منتجات'!$F$6:$F$400,F36,'إذن توريد منتجات'!$G$6:$G$400,"6XL")-SUMIFS('إذن صرف منتجات'!$L$6:$L$400,'إذن صرف منتجات'!$E$6:$E$400,E36,'إذن صرف منتجات'!$F$6:$F$400,F36,'إذن صرف منتجات'!$G$6:$G$400,"6XL")</f>
        <v>0</v>
      </c>
      <c r="S36" s="162" t="n">
        <f aca="false">SUMIFS('إذن توريد منتجات'!$L$6:$L$400,'إذن توريد منتجات'!$E$6:$E$400,E36,'إذن توريد منتجات'!$F$6:$F$400,F36,'إذن توريد منتجات'!$G$6:$G$400,"7XL")-SUMIFS('إذن صرف منتجات'!$L$6:$L$400,'إذن صرف منتجات'!$E$6:$E$400,E36,'إذن صرف منتجات'!$F$6:$F$400,F36,'إذن صرف منتجات'!$G$6:$G$400,"7XL")</f>
        <v>0</v>
      </c>
      <c r="T36" s="163" t="n">
        <f aca="false">SUM(I36:S36)</f>
        <v>0</v>
      </c>
      <c r="U36" s="114"/>
    </row>
    <row r="37" customFormat="false" ht="15" hidden="false" customHeight="true" outlineLevel="0" collapsed="false">
      <c r="A37" s="114"/>
      <c r="B37" s="169"/>
      <c r="C37" s="170"/>
      <c r="D37" s="114"/>
      <c r="E37" s="169" t="s">
        <v>66</v>
      </c>
      <c r="F37" s="170" t="str">
        <f aca="false">إعدادات!$E$19</f>
        <v>بنك</v>
      </c>
      <c r="G37" s="159"/>
      <c r="H37" s="160"/>
      <c r="I37" s="161" t="n">
        <f aca="false">SUMIFS('إذن توريد منتجات'!$L$6:$L$400,'إذن توريد منتجات'!$E$6:$E$400,E37,'إذن توريد منتجات'!$F$6:$F$400,F37,'إذن توريد منتجات'!$G$6:$G$400,"XS")-SUMIFS('إذن صرف منتجات'!$L$6:$L$400,'إذن صرف منتجات'!$E$6:$E$400,E37,'إذن صرف منتجات'!$F$6:$F$400,F37,'إذن صرف منتجات'!$G$6:$G$400,"XS")</f>
        <v>0</v>
      </c>
      <c r="J37" s="161" t="n">
        <f aca="false">SUMIFS('إذن توريد منتجات'!$L$6:$L$400,'إذن توريد منتجات'!$E$6:$E$400,E37,'إذن توريد منتجات'!$F$6:$F$400,F37,'إذن توريد منتجات'!$G$6:$G$400,"S")-SUMIFS('إذن صرف منتجات'!$L$6:$L$400,'إذن صرف منتجات'!$E$6:$E$400,E37,'إذن صرف منتجات'!$F$6:$F$400,F37,'إذن صرف منتجات'!$G$6:$G$400,"S")</f>
        <v>0</v>
      </c>
      <c r="K37" s="161" t="n">
        <f aca="false">SUMIFS('إذن توريد منتجات'!$L$6:$L$400,'إذن توريد منتجات'!$E$6:$E$400,E37,'إذن توريد منتجات'!$F$6:$F$400,F37,'إذن توريد منتجات'!$G$6:$G$400,"M")-SUMIFS('إذن صرف منتجات'!$L$6:$L$400,'إذن صرف منتجات'!$E$6:$E$400,E37,'إذن صرف منتجات'!$F$6:$F$400,F37,'إذن صرف منتجات'!$G$6:$G$400,"M")</f>
        <v>0</v>
      </c>
      <c r="L37" s="161" t="n">
        <f aca="false">SUMIFS('إذن توريد منتجات'!$L$6:$L$400,'إذن توريد منتجات'!$E$6:$E$400,E37,'إذن توريد منتجات'!$F$6:$F$400,F37,'إذن توريد منتجات'!$G$6:$G$400,"L")-SUMIFS('إذن صرف منتجات'!$L$6:$L$400,'إذن صرف منتجات'!$E$6:$E$400,E37,'إذن صرف منتجات'!$F$6:$F$400,F37,'إذن صرف منتجات'!$G$6:$G$400,"L")</f>
        <v>0</v>
      </c>
      <c r="M37" s="161" t="n">
        <f aca="false">SUMIFS('إذن توريد منتجات'!$L$6:$L$400,'إذن توريد منتجات'!$E$6:$E$400,E37,'إذن توريد منتجات'!$F$6:$F$400,F37,'إذن توريد منتجات'!$G$6:$G$400,"XL")-SUMIFS('إذن صرف منتجات'!$L$6:$L$400,'إذن صرف منتجات'!$E$6:$E$400,E37,'إذن صرف منتجات'!$F$6:$F$400,F37,'إذن صرف منتجات'!$G$6:$G$400,"XL")</f>
        <v>0</v>
      </c>
      <c r="N37" s="161" t="n">
        <f aca="false">SUMIFS('إذن توريد منتجات'!$L$6:$L$400,'إذن توريد منتجات'!$E$6:$E$400,E37,'إذن توريد منتجات'!$F$6:$F$400,F37,'إذن توريد منتجات'!$G$6:$G$400,"2XL")-SUMIFS('إذن صرف منتجات'!$L$6:$L$400,'إذن صرف منتجات'!$E$6:$E$400,E37,'إذن صرف منتجات'!$F$6:$F$400,F37,'إذن صرف منتجات'!$G$6:$G$400,"2XL")</f>
        <v>0</v>
      </c>
      <c r="O37" s="161" t="n">
        <f aca="false">SUMIFS('إذن توريد منتجات'!$L$6:$L$400,'إذن توريد منتجات'!$E$6:$E$400,E37,'إذن توريد منتجات'!$F$6:$F$400,F37,'إذن توريد منتجات'!$G$6:$G$400,"3XL")-SUMIFS('إذن صرف منتجات'!$L$6:$L$400,'إذن صرف منتجات'!$E$6:$E$400,E37,'إذن صرف منتجات'!$F$6:$F$400,F37,'إذن صرف منتجات'!$G$6:$G$400,"3XL")</f>
        <v>0</v>
      </c>
      <c r="P37" s="161" t="n">
        <f aca="false">SUMIFS('إذن توريد منتجات'!$L$6:$L$400,'إذن توريد منتجات'!$E$6:$E$400,E37,'إذن توريد منتجات'!$F$6:$F$400,F37,'إذن توريد منتجات'!$G$6:$G$400,"4XL")-SUMIFS('إذن صرف منتجات'!$L$6:$L$400,'إذن صرف منتجات'!$E$6:$E$400,E37,'إذن صرف منتجات'!$F$6:$F$400,F37,'إذن صرف منتجات'!$G$6:$G$400,"4XL")</f>
        <v>0</v>
      </c>
      <c r="Q37" s="162" t="n">
        <f aca="false">SUMIFS('إذن توريد منتجات'!$L$6:$L$400,'إذن توريد منتجات'!$E$6:$E$400,E37,'إذن توريد منتجات'!$F$6:$F$400,F37,'إذن توريد منتجات'!$G$6:$G$400,"5XL")-SUMIFS('إذن صرف منتجات'!$L$6:$L$400,'إذن صرف منتجات'!$E$6:$E$400,E37,'إذن صرف منتجات'!$F$6:$F$400,F37,'إذن صرف منتجات'!$G$6:$G$400,"5XL")</f>
        <v>0</v>
      </c>
      <c r="R37" s="162" t="n">
        <f aca="false">SUMIFS('إذن توريد منتجات'!$L$6:$L$400,'إذن توريد منتجات'!$E$6:$E$400,E37,'إذن توريد منتجات'!$F$6:$F$400,F37,'إذن توريد منتجات'!$G$6:$G$400,"6XL")-SUMIFS('إذن صرف منتجات'!$L$6:$L$400,'إذن صرف منتجات'!$E$6:$E$400,E37,'إذن صرف منتجات'!$F$6:$F$400,F37,'إذن صرف منتجات'!$G$6:$G$400,"6XL")</f>
        <v>0</v>
      </c>
      <c r="S37" s="162" t="n">
        <f aca="false">SUMIFS('إذن توريد منتجات'!$L$6:$L$400,'إذن توريد منتجات'!$E$6:$E$400,E37,'إذن توريد منتجات'!$F$6:$F$400,F37,'إذن توريد منتجات'!$G$6:$G$400,"7XL")-SUMIFS('إذن صرف منتجات'!$L$6:$L$400,'إذن صرف منتجات'!$E$6:$E$400,E37,'إذن صرف منتجات'!$F$6:$F$400,F37,'إذن صرف منتجات'!$G$6:$G$400,"7XL")</f>
        <v>0</v>
      </c>
      <c r="T37" s="163" t="n">
        <f aca="false">SUM(I37:S37)</f>
        <v>0</v>
      </c>
      <c r="U37" s="164"/>
    </row>
    <row r="38" customFormat="false" ht="15" hidden="false" customHeight="true" outlineLevel="0" collapsed="false">
      <c r="A38" s="164"/>
      <c r="B38" s="169"/>
      <c r="C38" s="115"/>
      <c r="D38" s="164"/>
      <c r="E38" s="169" t="s">
        <v>66</v>
      </c>
      <c r="F38" s="115" t="str">
        <f aca="false">إعدادات!$E$20</f>
        <v>روز</v>
      </c>
      <c r="G38" s="159"/>
      <c r="H38" s="160"/>
      <c r="I38" s="165" t="n">
        <f aca="false">SUMIFS('إذن توريد منتجات'!$L$6:$L$400,'إذن توريد منتجات'!$E$6:$E$400,E38,'إذن توريد منتجات'!$F$6:$F$400,F38,'إذن توريد منتجات'!$G$6:$G$400,"XS")-SUMIFS('إذن صرف منتجات'!$L$6:$L$400,'إذن صرف منتجات'!$E$6:$E$400,E38,'إذن صرف منتجات'!$F$6:$F$400,F38,'إذن صرف منتجات'!$G$6:$G$400,"XS")</f>
        <v>0</v>
      </c>
      <c r="J38" s="165" t="n">
        <f aca="false">SUMIFS('إذن توريد منتجات'!$L$6:$L$400,'إذن توريد منتجات'!$E$6:$E$400,E38,'إذن توريد منتجات'!$F$6:$F$400,F38,'إذن توريد منتجات'!$G$6:$G$400,"S")-SUMIFS('إذن صرف منتجات'!$L$6:$L$400,'إذن صرف منتجات'!$E$6:$E$400,E38,'إذن صرف منتجات'!$F$6:$F$400,F38,'إذن صرف منتجات'!$G$6:$G$400,"S")</f>
        <v>0</v>
      </c>
      <c r="K38" s="165" t="n">
        <f aca="false">SUMIFS('إذن توريد منتجات'!$L$6:$L$400,'إذن توريد منتجات'!$E$6:$E$400,E38,'إذن توريد منتجات'!$F$6:$F$400,F38,'إذن توريد منتجات'!$G$6:$G$400,"M")-SUMIFS('إذن صرف منتجات'!$L$6:$L$400,'إذن صرف منتجات'!$E$6:$E$400,E38,'إذن صرف منتجات'!$F$6:$F$400,F38,'إذن صرف منتجات'!$G$6:$G$400,"M")</f>
        <v>0</v>
      </c>
      <c r="L38" s="165" t="n">
        <f aca="false">SUMIFS('إذن توريد منتجات'!$L$6:$L$400,'إذن توريد منتجات'!$E$6:$E$400,E38,'إذن توريد منتجات'!$F$6:$F$400,F38,'إذن توريد منتجات'!$G$6:$G$400,"L")-SUMIFS('إذن صرف منتجات'!$L$6:$L$400,'إذن صرف منتجات'!$E$6:$E$400,E38,'إذن صرف منتجات'!$F$6:$F$400,F38,'إذن صرف منتجات'!$G$6:$G$400,"L")</f>
        <v>0</v>
      </c>
      <c r="M38" s="165" t="n">
        <f aca="false">SUMIFS('إذن توريد منتجات'!$L$6:$L$400,'إذن توريد منتجات'!$E$6:$E$400,E38,'إذن توريد منتجات'!$F$6:$F$400,F38,'إذن توريد منتجات'!$G$6:$G$400,"XL")-SUMIFS('إذن صرف منتجات'!$L$6:$L$400,'إذن صرف منتجات'!$E$6:$E$400,E38,'إذن صرف منتجات'!$F$6:$F$400,F38,'إذن صرف منتجات'!$G$6:$G$400,"XL")</f>
        <v>0</v>
      </c>
      <c r="N38" s="165" t="n">
        <f aca="false">SUMIFS('إذن توريد منتجات'!$L$6:$L$400,'إذن توريد منتجات'!$E$6:$E$400,E38,'إذن توريد منتجات'!$F$6:$F$400,F38,'إذن توريد منتجات'!$G$6:$G$400,"2XL")-SUMIFS('إذن صرف منتجات'!$L$6:$L$400,'إذن صرف منتجات'!$E$6:$E$400,E38,'إذن صرف منتجات'!$F$6:$F$400,F38,'إذن صرف منتجات'!$G$6:$G$400,"2XL")</f>
        <v>0</v>
      </c>
      <c r="O38" s="165" t="n">
        <f aca="false">SUMIFS('إذن توريد منتجات'!$L$6:$L$400,'إذن توريد منتجات'!$E$6:$E$400,E38,'إذن توريد منتجات'!$F$6:$F$400,F38,'إذن توريد منتجات'!$G$6:$G$400,"3XL")-SUMIFS('إذن صرف منتجات'!$L$6:$L$400,'إذن صرف منتجات'!$E$6:$E$400,E38,'إذن صرف منتجات'!$F$6:$F$400,F38,'إذن صرف منتجات'!$G$6:$G$400,"3XL")</f>
        <v>0</v>
      </c>
      <c r="P38" s="165" t="n">
        <f aca="false">SUMIFS('إذن توريد منتجات'!$L$6:$L$400,'إذن توريد منتجات'!$E$6:$E$400,E38,'إذن توريد منتجات'!$F$6:$F$400,F38,'إذن توريد منتجات'!$G$6:$G$400,"4XL")-SUMIFS('إذن صرف منتجات'!$L$6:$L$400,'إذن صرف منتجات'!$E$6:$E$400,E38,'إذن صرف منتجات'!$F$6:$F$400,F38,'إذن صرف منتجات'!$G$6:$G$400,"4XL")</f>
        <v>0</v>
      </c>
      <c r="Q38" s="162" t="n">
        <f aca="false">SUMIFS('إذن توريد منتجات'!$L$6:$L$400,'إذن توريد منتجات'!$E$6:$E$400,E38,'إذن توريد منتجات'!$F$6:$F$400,F38,'إذن توريد منتجات'!$G$6:$G$400,"5XL")-SUMIFS('إذن صرف منتجات'!$L$6:$L$400,'إذن صرف منتجات'!$E$6:$E$400,E38,'إذن صرف منتجات'!$F$6:$F$400,F38,'إذن صرف منتجات'!$G$6:$G$400,"5XL")</f>
        <v>0</v>
      </c>
      <c r="R38" s="162" t="n">
        <f aca="false">SUMIFS('إذن توريد منتجات'!$L$6:$L$400,'إذن توريد منتجات'!$E$6:$E$400,E38,'إذن توريد منتجات'!$F$6:$F$400,F38,'إذن توريد منتجات'!$G$6:$G$400,"6XL")-SUMIFS('إذن صرف منتجات'!$L$6:$L$400,'إذن صرف منتجات'!$E$6:$E$400,E38,'إذن صرف منتجات'!$F$6:$F$400,F38,'إذن صرف منتجات'!$G$6:$G$400,"6XL")</f>
        <v>0</v>
      </c>
      <c r="S38" s="162" t="n">
        <f aca="false">SUMIFS('إذن توريد منتجات'!$L$6:$L$400,'إذن توريد منتجات'!$E$6:$E$400,E38,'إذن توريد منتجات'!$F$6:$F$400,F38,'إذن توريد منتجات'!$G$6:$G$400,"7XL")-SUMIFS('إذن صرف منتجات'!$L$6:$L$400,'إذن صرف منتجات'!$E$6:$E$400,E38,'إذن صرف منتجات'!$F$6:$F$400,F38,'إذن صرف منتجات'!$G$6:$G$400,"7XL")</f>
        <v>0</v>
      </c>
      <c r="T38" s="163" t="n">
        <f aca="false">SUM(I38:S38)</f>
        <v>0</v>
      </c>
      <c r="U38" s="114"/>
    </row>
    <row r="39" customFormat="false" ht="15" hidden="false" customHeight="true" outlineLevel="0" collapsed="false">
      <c r="A39" s="114"/>
      <c r="B39" s="169"/>
      <c r="C39" s="116"/>
      <c r="D39" s="114"/>
      <c r="E39" s="169" t="s">
        <v>66</v>
      </c>
      <c r="F39" s="116" t="str">
        <f aca="false">إعدادات!$E$21</f>
        <v>موف فاتح</v>
      </c>
      <c r="G39" s="159"/>
      <c r="H39" s="160"/>
      <c r="I39" s="161" t="n">
        <f aca="false">SUMIFS('إذن توريد منتجات'!$L$6:$L$400,'إذن توريد منتجات'!$E$6:$E$400,E39,'إذن توريد منتجات'!$F$6:$F$400,F39,'إذن توريد منتجات'!$G$6:$G$400,"XS")-SUMIFS('إذن صرف منتجات'!$L$6:$L$400,'إذن صرف منتجات'!$E$6:$E$400,E39,'إذن صرف منتجات'!$F$6:$F$400,F39,'إذن صرف منتجات'!$G$6:$G$400,"XS")</f>
        <v>0</v>
      </c>
      <c r="J39" s="161" t="n">
        <f aca="false">SUMIFS('إذن توريد منتجات'!$L$6:$L$400,'إذن توريد منتجات'!$E$6:$E$400,E39,'إذن توريد منتجات'!$F$6:$F$400,F39,'إذن توريد منتجات'!$G$6:$G$400,"S")-SUMIFS('إذن صرف منتجات'!$L$6:$L$400,'إذن صرف منتجات'!$E$6:$E$400,E39,'إذن صرف منتجات'!$F$6:$F$400,F39,'إذن صرف منتجات'!$G$6:$G$400,"S")</f>
        <v>0</v>
      </c>
      <c r="K39" s="161" t="n">
        <f aca="false">SUMIFS('إذن توريد منتجات'!$L$6:$L$400,'إذن توريد منتجات'!$E$6:$E$400,E39,'إذن توريد منتجات'!$F$6:$F$400,F39,'إذن توريد منتجات'!$G$6:$G$400,"M")-SUMIFS('إذن صرف منتجات'!$L$6:$L$400,'إذن صرف منتجات'!$E$6:$E$400,E39,'إذن صرف منتجات'!$F$6:$F$400,F39,'إذن صرف منتجات'!$G$6:$G$400,"M")</f>
        <v>0</v>
      </c>
      <c r="L39" s="161" t="n">
        <f aca="false">SUMIFS('إذن توريد منتجات'!$L$6:$L$400,'إذن توريد منتجات'!$E$6:$E$400,E39,'إذن توريد منتجات'!$F$6:$F$400,F39,'إذن توريد منتجات'!$G$6:$G$400,"L")-SUMIFS('إذن صرف منتجات'!$L$6:$L$400,'إذن صرف منتجات'!$E$6:$E$400,E39,'إذن صرف منتجات'!$F$6:$F$400,F39,'إذن صرف منتجات'!$G$6:$G$400,"L")</f>
        <v>0</v>
      </c>
      <c r="M39" s="161" t="n">
        <f aca="false">SUMIFS('إذن توريد منتجات'!$L$6:$L$400,'إذن توريد منتجات'!$E$6:$E$400,E39,'إذن توريد منتجات'!$F$6:$F$400,F39,'إذن توريد منتجات'!$G$6:$G$400,"XL")-SUMIFS('إذن صرف منتجات'!$L$6:$L$400,'إذن صرف منتجات'!$E$6:$E$400,E39,'إذن صرف منتجات'!$F$6:$F$400,F39,'إذن صرف منتجات'!$G$6:$G$400,"XL")</f>
        <v>0</v>
      </c>
      <c r="N39" s="161" t="n">
        <f aca="false">SUMIFS('إذن توريد منتجات'!$L$6:$L$400,'إذن توريد منتجات'!$E$6:$E$400,E39,'إذن توريد منتجات'!$F$6:$F$400,F39,'إذن توريد منتجات'!$G$6:$G$400,"2XL")-SUMIFS('إذن صرف منتجات'!$L$6:$L$400,'إذن صرف منتجات'!$E$6:$E$400,E39,'إذن صرف منتجات'!$F$6:$F$400,F39,'إذن صرف منتجات'!$G$6:$G$400,"2XL")</f>
        <v>0</v>
      </c>
      <c r="O39" s="161" t="n">
        <f aca="false">SUMIFS('إذن توريد منتجات'!$L$6:$L$400,'إذن توريد منتجات'!$E$6:$E$400,E39,'إذن توريد منتجات'!$F$6:$F$400,F39,'إذن توريد منتجات'!$G$6:$G$400,"3XL")-SUMIFS('إذن صرف منتجات'!$L$6:$L$400,'إذن صرف منتجات'!$E$6:$E$400,E39,'إذن صرف منتجات'!$F$6:$F$400,F39,'إذن صرف منتجات'!$G$6:$G$400,"3XL")</f>
        <v>0</v>
      </c>
      <c r="P39" s="161" t="n">
        <f aca="false">SUMIFS('إذن توريد منتجات'!$L$6:$L$400,'إذن توريد منتجات'!$E$6:$E$400,E39,'إذن توريد منتجات'!$F$6:$F$400,F39,'إذن توريد منتجات'!$G$6:$G$400,"4XL")-SUMIFS('إذن صرف منتجات'!$L$6:$L$400,'إذن صرف منتجات'!$E$6:$E$400,E39,'إذن صرف منتجات'!$F$6:$F$400,F39,'إذن صرف منتجات'!$G$6:$G$400,"4XL")</f>
        <v>0</v>
      </c>
      <c r="Q39" s="162" t="n">
        <f aca="false">SUMIFS('إذن توريد منتجات'!$L$6:$L$400,'إذن توريد منتجات'!$E$6:$E$400,E39,'إذن توريد منتجات'!$F$6:$F$400,F39,'إذن توريد منتجات'!$G$6:$G$400,"5XL")-SUMIFS('إذن صرف منتجات'!$L$6:$L$400,'إذن صرف منتجات'!$E$6:$E$400,E39,'إذن صرف منتجات'!$F$6:$F$400,F39,'إذن صرف منتجات'!$G$6:$G$400,"5XL")</f>
        <v>0</v>
      </c>
      <c r="R39" s="162" t="n">
        <f aca="false">SUMIFS('إذن توريد منتجات'!$L$6:$L$400,'إذن توريد منتجات'!$E$6:$E$400,E39,'إذن توريد منتجات'!$F$6:$F$400,F39,'إذن توريد منتجات'!$G$6:$G$400,"6XL")-SUMIFS('إذن صرف منتجات'!$L$6:$L$400,'إذن صرف منتجات'!$E$6:$E$400,E39,'إذن صرف منتجات'!$F$6:$F$400,F39,'إذن صرف منتجات'!$G$6:$G$400,"6XL")</f>
        <v>0</v>
      </c>
      <c r="S39" s="162" t="n">
        <f aca="false">SUMIFS('إذن توريد منتجات'!$L$6:$L$400,'إذن توريد منتجات'!$E$6:$E$400,E39,'إذن توريد منتجات'!$F$6:$F$400,F39,'إذن توريد منتجات'!$G$6:$G$400,"7XL")-SUMIFS('إذن صرف منتجات'!$L$6:$L$400,'إذن صرف منتجات'!$E$6:$E$400,E39,'إذن صرف منتجات'!$F$6:$F$400,F39,'إذن صرف منتجات'!$G$6:$G$400,"7XL")</f>
        <v>0</v>
      </c>
      <c r="T39" s="163" t="n">
        <f aca="false">SUM(I39:S39)</f>
        <v>0</v>
      </c>
      <c r="U39" s="164"/>
    </row>
    <row r="40" customFormat="false" ht="15" hidden="false" customHeight="true" outlineLevel="0" collapsed="false">
      <c r="A40" s="171"/>
      <c r="B40" s="118"/>
      <c r="C40" s="118"/>
      <c r="D40" s="171" t="s">
        <v>207</v>
      </c>
      <c r="E40" s="118"/>
      <c r="F40" s="118"/>
      <c r="I40" s="118"/>
      <c r="J40" s="118"/>
      <c r="K40" s="118"/>
      <c r="L40" s="118"/>
      <c r="M40" s="118"/>
      <c r="N40" s="118"/>
      <c r="O40" s="118"/>
      <c r="P40" s="118"/>
      <c r="T40" s="118"/>
      <c r="U40" s="119"/>
    </row>
    <row r="41" customFormat="false" ht="15" hidden="false" customHeight="true" outlineLevel="0" collapsed="false">
      <c r="A41" s="157"/>
      <c r="B41" s="172"/>
      <c r="C41" s="97"/>
      <c r="D41" s="157" t="n">
        <v>29</v>
      </c>
      <c r="E41" s="172" t="s">
        <v>67</v>
      </c>
      <c r="F41" s="97" t="str">
        <f aca="false">إعدادات!$E$5</f>
        <v>كحلي</v>
      </c>
      <c r="G41" s="159"/>
      <c r="H41" s="160"/>
      <c r="I41" s="161" t="n">
        <f aca="false">SUMIFS('إذن توريد منتجات'!$L$6:$L$400,'إذن توريد منتجات'!$E$6:$E$400,E41,'إذن توريد منتجات'!$F$6:$F$400,F41,'إذن توريد منتجات'!$G$6:$G$400,"XS")-SUMIFS('إذن صرف منتجات'!$L$6:$L$400,'إذن صرف منتجات'!$E$6:$E$400,E41,'إذن صرف منتجات'!$F$6:$F$400,F41,'إذن صرف منتجات'!$G$6:$G$400,"XS")</f>
        <v>0</v>
      </c>
      <c r="J41" s="161" t="n">
        <f aca="false">SUMIFS('إذن توريد منتجات'!$L$6:$L$400,'إذن توريد منتجات'!$E$6:$E$400,E41,'إذن توريد منتجات'!$F$6:$F$400,F41,'إذن توريد منتجات'!$G$6:$G$400,"S")-SUMIFS('إذن صرف منتجات'!$L$6:$L$400,'إذن صرف منتجات'!$E$6:$E$400,E41,'إذن صرف منتجات'!$F$6:$F$400,F41,'إذن صرف منتجات'!$G$6:$G$400,"S")</f>
        <v>0</v>
      </c>
      <c r="K41" s="161" t="n">
        <f aca="false">SUMIFS('إذن توريد منتجات'!$L$6:$L$400,'إذن توريد منتجات'!$E$6:$E$400,E41,'إذن توريد منتجات'!$F$6:$F$400,F41,'إذن توريد منتجات'!$G$6:$G$400,"M")-SUMIFS('إذن صرف منتجات'!$L$6:$L$400,'إذن صرف منتجات'!$E$6:$E$400,E41,'إذن صرف منتجات'!$F$6:$F$400,F41,'إذن صرف منتجات'!$G$6:$G$400,"M")</f>
        <v>0</v>
      </c>
      <c r="L41" s="161" t="n">
        <f aca="false">SUMIFS('إذن توريد منتجات'!$L$6:$L$400,'إذن توريد منتجات'!$E$6:$E$400,E41,'إذن توريد منتجات'!$F$6:$F$400,F41,'إذن توريد منتجات'!$G$6:$G$400,"L")-SUMIFS('إذن صرف منتجات'!$L$6:$L$400,'إذن صرف منتجات'!$E$6:$E$400,E41,'إذن صرف منتجات'!$F$6:$F$400,F41,'إذن صرف منتجات'!$G$6:$G$400,"L")</f>
        <v>0</v>
      </c>
      <c r="M41" s="161" t="n">
        <f aca="false">SUMIFS('إذن توريد منتجات'!$L$6:$L$400,'إذن توريد منتجات'!$E$6:$E$400,E41,'إذن توريد منتجات'!$F$6:$F$400,F41,'إذن توريد منتجات'!$G$6:$G$400,"XL")-SUMIFS('إذن صرف منتجات'!$L$6:$L$400,'إذن صرف منتجات'!$E$6:$E$400,E41,'إذن صرف منتجات'!$F$6:$F$400,F41,'إذن صرف منتجات'!$G$6:$G$400,"XL")</f>
        <v>0</v>
      </c>
      <c r="N41" s="161" t="n">
        <f aca="false">SUMIFS('إذن توريد منتجات'!$L$6:$L$400,'إذن توريد منتجات'!$E$6:$E$400,E41,'إذن توريد منتجات'!$F$6:$F$400,F41,'إذن توريد منتجات'!$G$6:$G$400,"2XL")-SUMIFS('إذن صرف منتجات'!$L$6:$L$400,'إذن صرف منتجات'!$E$6:$E$400,E41,'إذن صرف منتجات'!$F$6:$F$400,F41,'إذن صرف منتجات'!$G$6:$G$400,"2XL")</f>
        <v>0</v>
      </c>
      <c r="O41" s="161" t="n">
        <f aca="false">SUMIFS('إذن توريد منتجات'!$L$6:$L$400,'إذن توريد منتجات'!$E$6:$E$400,E41,'إذن توريد منتجات'!$F$6:$F$400,F41,'إذن توريد منتجات'!$G$6:$G$400,"3XL")-SUMIFS('إذن صرف منتجات'!$L$6:$L$400,'إذن صرف منتجات'!$E$6:$E$400,E41,'إذن صرف منتجات'!$F$6:$F$400,F41,'إذن صرف منتجات'!$G$6:$G$400,"3XL")</f>
        <v>0</v>
      </c>
      <c r="P41" s="161" t="n">
        <f aca="false">SUMIFS('إذن توريد منتجات'!$L$6:$L$400,'إذن توريد منتجات'!$E$6:$E$400,E41,'إذن توريد منتجات'!$F$6:$F$400,F41,'إذن توريد منتجات'!$G$6:$G$400,"4XL")-SUMIFS('إذن صرف منتجات'!$L$6:$L$400,'إذن صرف منتجات'!$E$6:$E$400,E41,'إذن صرف منتجات'!$F$6:$F$400,F41,'إذن صرف منتجات'!$G$6:$G$400,"4XL")</f>
        <v>0</v>
      </c>
      <c r="Q41" s="162" t="n">
        <f aca="false">SUMIFS('إذن توريد منتجات'!$L$6:$L$400,'إذن توريد منتجات'!$E$6:$E$400,E41,'إذن توريد منتجات'!$F$6:$F$400,F41,'إذن توريد منتجات'!$G$6:$G$400,"5XL")-SUMIFS('إذن صرف منتجات'!$L$6:$L$400,'إذن صرف منتجات'!$E$6:$E$400,E41,'إذن صرف منتجات'!$F$6:$F$400,F41,'إذن صرف منتجات'!$G$6:$G$400,"5XL")</f>
        <v>0</v>
      </c>
      <c r="R41" s="162" t="n">
        <f aca="false">SUMIFS('إذن توريد منتجات'!$L$6:$L$400,'إذن توريد منتجات'!$E$6:$E$400,E41,'إذن توريد منتجات'!$F$6:$F$400,F41,'إذن توريد منتجات'!$G$6:$G$400,"6XL")-SUMIFS('إذن صرف منتجات'!$L$6:$L$400,'إذن صرف منتجات'!$E$6:$E$400,E41,'إذن صرف منتجات'!$F$6:$F$400,F41,'إذن صرف منتجات'!$G$6:$G$400,"6XL")</f>
        <v>0</v>
      </c>
      <c r="S41" s="162" t="n">
        <f aca="false">SUMIFS('إذن توريد منتجات'!$L$6:$L$400,'إذن توريد منتجات'!$E$6:$E$400,E41,'إذن توريد منتجات'!$F$6:$F$400,F41,'إذن توريد منتجات'!$G$6:$G$400,"7XL")-SUMIFS('إذن صرف منتجات'!$L$6:$L$400,'إذن صرف منتجات'!$E$6:$E$400,E41,'إذن صرف منتجات'!$F$6:$F$400,F41,'إذن صرف منتجات'!$G$6:$G$400,"7XL")</f>
        <v>0</v>
      </c>
      <c r="T41" s="163" t="n">
        <f aca="false">SUM(I41:S41)</f>
        <v>0</v>
      </c>
      <c r="U41" s="164"/>
    </row>
    <row r="42" customFormat="false" ht="15" hidden="false" customHeight="true" outlineLevel="0" collapsed="false">
      <c r="A42" s="96"/>
      <c r="B42" s="172"/>
      <c r="C42" s="101"/>
      <c r="D42" s="96" t="n">
        <v>30</v>
      </c>
      <c r="E42" s="172" t="s">
        <v>67</v>
      </c>
      <c r="F42" s="101" t="str">
        <f aca="false">إعدادات!$E$6</f>
        <v>تركوازي</v>
      </c>
      <c r="G42" s="159"/>
      <c r="H42" s="160"/>
      <c r="I42" s="165" t="n">
        <f aca="false">SUMIFS('إذن توريد منتجات'!$L$6:$L$400,'إذن توريد منتجات'!$E$6:$E$400,E42,'إذن توريد منتجات'!$F$6:$F$400,F42,'إذن توريد منتجات'!$G$6:$G$400,"XS")-SUMIFS('إذن صرف منتجات'!$L$6:$L$400,'إذن صرف منتجات'!$E$6:$E$400,E42,'إذن صرف منتجات'!$F$6:$F$400,F42,'إذن صرف منتجات'!$G$6:$G$400,"XS")</f>
        <v>0</v>
      </c>
      <c r="J42" s="165" t="n">
        <f aca="false">SUMIFS('إذن توريد منتجات'!$L$6:$L$400,'إذن توريد منتجات'!$E$6:$E$400,E42,'إذن توريد منتجات'!$F$6:$F$400,F42,'إذن توريد منتجات'!$G$6:$G$400,"S")-SUMIFS('إذن صرف منتجات'!$L$6:$L$400,'إذن صرف منتجات'!$E$6:$E$400,E42,'إذن صرف منتجات'!$F$6:$F$400,F42,'إذن صرف منتجات'!$G$6:$G$400,"S")</f>
        <v>0</v>
      </c>
      <c r="K42" s="165" t="n">
        <f aca="false">SUMIFS('إذن توريد منتجات'!$L$6:$L$400,'إذن توريد منتجات'!$E$6:$E$400,E42,'إذن توريد منتجات'!$F$6:$F$400,F42,'إذن توريد منتجات'!$G$6:$G$400,"M")-SUMIFS('إذن صرف منتجات'!$L$6:$L$400,'إذن صرف منتجات'!$E$6:$E$400,E42,'إذن صرف منتجات'!$F$6:$F$400,F42,'إذن صرف منتجات'!$G$6:$G$400,"M")</f>
        <v>0</v>
      </c>
      <c r="L42" s="165" t="n">
        <f aca="false">SUMIFS('إذن توريد منتجات'!$L$6:$L$400,'إذن توريد منتجات'!$E$6:$E$400,E42,'إذن توريد منتجات'!$F$6:$F$400,F42,'إذن توريد منتجات'!$G$6:$G$400,"L")-SUMIFS('إذن صرف منتجات'!$L$6:$L$400,'إذن صرف منتجات'!$E$6:$E$400,E42,'إذن صرف منتجات'!$F$6:$F$400,F42,'إذن صرف منتجات'!$G$6:$G$400,"L")</f>
        <v>0</v>
      </c>
      <c r="M42" s="165" t="n">
        <f aca="false">SUMIFS('إذن توريد منتجات'!$L$6:$L$400,'إذن توريد منتجات'!$E$6:$E$400,E42,'إذن توريد منتجات'!$F$6:$F$400,F42,'إذن توريد منتجات'!$G$6:$G$400,"XL")-SUMIFS('إذن صرف منتجات'!$L$6:$L$400,'إذن صرف منتجات'!$E$6:$E$400,E42,'إذن صرف منتجات'!$F$6:$F$400,F42,'إذن صرف منتجات'!$G$6:$G$400,"XL")</f>
        <v>0</v>
      </c>
      <c r="N42" s="165" t="n">
        <f aca="false">SUMIFS('إذن توريد منتجات'!$L$6:$L$400,'إذن توريد منتجات'!$E$6:$E$400,E42,'إذن توريد منتجات'!$F$6:$F$400,F42,'إذن توريد منتجات'!$G$6:$G$400,"2XL")-SUMIFS('إذن صرف منتجات'!$L$6:$L$400,'إذن صرف منتجات'!$E$6:$E$400,E42,'إذن صرف منتجات'!$F$6:$F$400,F42,'إذن صرف منتجات'!$G$6:$G$400,"2XL")</f>
        <v>0</v>
      </c>
      <c r="O42" s="165" t="n">
        <f aca="false">SUMIFS('إذن توريد منتجات'!$L$6:$L$400,'إذن توريد منتجات'!$E$6:$E$400,E42,'إذن توريد منتجات'!$F$6:$F$400,F42,'إذن توريد منتجات'!$G$6:$G$400,"3XL")-SUMIFS('إذن صرف منتجات'!$L$6:$L$400,'إذن صرف منتجات'!$E$6:$E$400,E42,'إذن صرف منتجات'!$F$6:$F$400,F42,'إذن صرف منتجات'!$G$6:$G$400,"3XL")</f>
        <v>0</v>
      </c>
      <c r="P42" s="165" t="n">
        <f aca="false">SUMIFS('إذن توريد منتجات'!$L$6:$L$400,'إذن توريد منتجات'!$E$6:$E$400,E42,'إذن توريد منتجات'!$F$6:$F$400,F42,'إذن توريد منتجات'!$G$6:$G$400,"4XL")-SUMIFS('إذن صرف منتجات'!$L$6:$L$400,'إذن صرف منتجات'!$E$6:$E$400,E42,'إذن صرف منتجات'!$F$6:$F$400,F42,'إذن صرف منتجات'!$G$6:$G$400,"4XL")</f>
        <v>0</v>
      </c>
      <c r="Q42" s="162" t="n">
        <f aca="false">SUMIFS('إذن توريد منتجات'!$L$6:$L$400,'إذن توريد منتجات'!$E$6:$E$400,E42,'إذن توريد منتجات'!$F$6:$F$400,F42,'إذن توريد منتجات'!$G$6:$G$400,"5XL")-SUMIFS('إذن صرف منتجات'!$L$6:$L$400,'إذن صرف منتجات'!$E$6:$E$400,E42,'إذن صرف منتجات'!$F$6:$F$400,F42,'إذن صرف منتجات'!$G$6:$G$400,"5XL")</f>
        <v>0</v>
      </c>
      <c r="R42" s="162" t="n">
        <f aca="false">SUMIFS('إذن توريد منتجات'!$L$6:$L$400,'إذن توريد منتجات'!$E$6:$E$400,E42,'إذن توريد منتجات'!$F$6:$F$400,F42,'إذن توريد منتجات'!$G$6:$G$400,"6XL")-SUMIFS('إذن صرف منتجات'!$L$6:$L$400,'إذن صرف منتجات'!$E$6:$E$400,E42,'إذن صرف منتجات'!$F$6:$F$400,F42,'إذن صرف منتجات'!$G$6:$G$400,"6XL")</f>
        <v>0</v>
      </c>
      <c r="S42" s="162" t="n">
        <f aca="false">SUMIFS('إذن توريد منتجات'!$L$6:$L$400,'إذن توريد منتجات'!$E$6:$E$400,E42,'إذن توريد منتجات'!$F$6:$F$400,F42,'إذن توريد منتجات'!$G$6:$G$400,"7XL")-SUMIFS('إذن صرف منتجات'!$L$6:$L$400,'إذن صرف منتجات'!$E$6:$E$400,E42,'إذن صرف منتجات'!$F$6:$F$400,F42,'إذن صرف منتجات'!$G$6:$G$400,"7XL")</f>
        <v>0</v>
      </c>
      <c r="T42" s="163" t="n">
        <f aca="false">SUM(I42:S42)</f>
        <v>0</v>
      </c>
      <c r="U42" s="114"/>
    </row>
    <row r="43" customFormat="false" ht="15" hidden="false" customHeight="true" outlineLevel="0" collapsed="false">
      <c r="A43" s="157"/>
      <c r="B43" s="172"/>
      <c r="C43" s="102"/>
      <c r="D43" s="157" t="n">
        <v>31</v>
      </c>
      <c r="E43" s="172" t="s">
        <v>67</v>
      </c>
      <c r="F43" s="102" t="str">
        <f aca="false">إعدادات!$E$7</f>
        <v>لبن</v>
      </c>
      <c r="G43" s="159"/>
      <c r="H43" s="160"/>
      <c r="I43" s="161" t="n">
        <f aca="false">SUMIFS('إذن توريد منتجات'!$L$6:$L$400,'إذن توريد منتجات'!$E$6:$E$400,E43,'إذن توريد منتجات'!$F$6:$F$400,F43,'إذن توريد منتجات'!$G$6:$G$400,"XS")-SUMIFS('إذن صرف منتجات'!$L$6:$L$400,'إذن صرف منتجات'!$E$6:$E$400,E43,'إذن صرف منتجات'!$F$6:$F$400,F43,'إذن صرف منتجات'!$G$6:$G$400,"XS")</f>
        <v>0</v>
      </c>
      <c r="J43" s="161" t="n">
        <f aca="false">SUMIFS('إذن توريد منتجات'!$L$6:$L$400,'إذن توريد منتجات'!$E$6:$E$400,E43,'إذن توريد منتجات'!$F$6:$F$400,F43,'إذن توريد منتجات'!$G$6:$G$400,"S")-SUMIFS('إذن صرف منتجات'!$L$6:$L$400,'إذن صرف منتجات'!$E$6:$E$400,E43,'إذن صرف منتجات'!$F$6:$F$400,F43,'إذن صرف منتجات'!$G$6:$G$400,"S")</f>
        <v>0</v>
      </c>
      <c r="K43" s="161" t="n">
        <f aca="false">SUMIFS('إذن توريد منتجات'!$L$6:$L$400,'إذن توريد منتجات'!$E$6:$E$400,E43,'إذن توريد منتجات'!$F$6:$F$400,F43,'إذن توريد منتجات'!$G$6:$G$400,"M")-SUMIFS('إذن صرف منتجات'!$L$6:$L$400,'إذن صرف منتجات'!$E$6:$E$400,E43,'إذن صرف منتجات'!$F$6:$F$400,F43,'إذن صرف منتجات'!$G$6:$G$400,"M")</f>
        <v>0</v>
      </c>
      <c r="L43" s="161" t="n">
        <f aca="false">SUMIFS('إذن توريد منتجات'!$L$6:$L$400,'إذن توريد منتجات'!$E$6:$E$400,E43,'إذن توريد منتجات'!$F$6:$F$400,F43,'إذن توريد منتجات'!$G$6:$G$400,"L")-SUMIFS('إذن صرف منتجات'!$L$6:$L$400,'إذن صرف منتجات'!$E$6:$E$400,E43,'إذن صرف منتجات'!$F$6:$F$400,F43,'إذن صرف منتجات'!$G$6:$G$400,"L")</f>
        <v>0</v>
      </c>
      <c r="M43" s="161" t="n">
        <f aca="false">SUMIFS('إذن توريد منتجات'!$L$6:$L$400,'إذن توريد منتجات'!$E$6:$E$400,E43,'إذن توريد منتجات'!$F$6:$F$400,F43,'إذن توريد منتجات'!$G$6:$G$400,"XL")-SUMIFS('إذن صرف منتجات'!$L$6:$L$400,'إذن صرف منتجات'!$E$6:$E$400,E43,'إذن صرف منتجات'!$F$6:$F$400,F43,'إذن صرف منتجات'!$G$6:$G$400,"XL")</f>
        <v>0</v>
      </c>
      <c r="N43" s="161" t="n">
        <f aca="false">SUMIFS('إذن توريد منتجات'!$L$6:$L$400,'إذن توريد منتجات'!$E$6:$E$400,E43,'إذن توريد منتجات'!$F$6:$F$400,F43,'إذن توريد منتجات'!$G$6:$G$400,"2XL")-SUMIFS('إذن صرف منتجات'!$L$6:$L$400,'إذن صرف منتجات'!$E$6:$E$400,E43,'إذن صرف منتجات'!$F$6:$F$400,F43,'إذن صرف منتجات'!$G$6:$G$400,"2XL")</f>
        <v>0</v>
      </c>
      <c r="O43" s="161" t="n">
        <f aca="false">SUMIFS('إذن توريد منتجات'!$L$6:$L$400,'إذن توريد منتجات'!$E$6:$E$400,E43,'إذن توريد منتجات'!$F$6:$F$400,F43,'إذن توريد منتجات'!$G$6:$G$400,"3XL")-SUMIFS('إذن صرف منتجات'!$L$6:$L$400,'إذن صرف منتجات'!$E$6:$E$400,E43,'إذن صرف منتجات'!$F$6:$F$400,F43,'إذن صرف منتجات'!$G$6:$G$400,"3XL")</f>
        <v>0</v>
      </c>
      <c r="P43" s="161" t="n">
        <f aca="false">SUMIFS('إذن توريد منتجات'!$L$6:$L$400,'إذن توريد منتجات'!$E$6:$E$400,E43,'إذن توريد منتجات'!$F$6:$F$400,F43,'إذن توريد منتجات'!$G$6:$G$400,"4XL")-SUMIFS('إذن صرف منتجات'!$L$6:$L$400,'إذن صرف منتجات'!$E$6:$E$400,E43,'إذن صرف منتجات'!$F$6:$F$400,F43,'إذن صرف منتجات'!$G$6:$G$400,"4XL")</f>
        <v>0</v>
      </c>
      <c r="Q43" s="162" t="n">
        <f aca="false">SUMIFS('إذن توريد منتجات'!$L$6:$L$400,'إذن توريد منتجات'!$E$6:$E$400,E43,'إذن توريد منتجات'!$F$6:$F$400,F43,'إذن توريد منتجات'!$G$6:$G$400,"5XL")-SUMIFS('إذن صرف منتجات'!$L$6:$L$400,'إذن صرف منتجات'!$E$6:$E$400,E43,'إذن صرف منتجات'!$F$6:$F$400,F43,'إذن صرف منتجات'!$G$6:$G$400,"5XL")</f>
        <v>0</v>
      </c>
      <c r="R43" s="162" t="n">
        <f aca="false">SUMIFS('إذن توريد منتجات'!$L$6:$L$400,'إذن توريد منتجات'!$E$6:$E$400,E43,'إذن توريد منتجات'!$F$6:$F$400,F43,'إذن توريد منتجات'!$G$6:$G$400,"6XL")-SUMIFS('إذن صرف منتجات'!$L$6:$L$400,'إذن صرف منتجات'!$E$6:$E$400,E43,'إذن صرف منتجات'!$F$6:$F$400,F43,'إذن صرف منتجات'!$G$6:$G$400,"6XL")</f>
        <v>0</v>
      </c>
      <c r="S43" s="162" t="n">
        <f aca="false">SUMIFS('إذن توريد منتجات'!$L$6:$L$400,'إذن توريد منتجات'!$E$6:$E$400,E43,'إذن توريد منتجات'!$F$6:$F$400,F43,'إذن توريد منتجات'!$G$6:$G$400,"7XL")-SUMIFS('إذن صرف منتجات'!$L$6:$L$400,'إذن صرف منتجات'!$E$6:$E$400,E43,'إذن صرف منتجات'!$F$6:$F$400,F43,'إذن صرف منتجات'!$G$6:$G$400,"7XL")</f>
        <v>0</v>
      </c>
      <c r="T43" s="163" t="n">
        <f aca="false">SUM(I43:S43)</f>
        <v>0</v>
      </c>
      <c r="U43" s="164"/>
    </row>
    <row r="44" customFormat="false" ht="15" hidden="false" customHeight="true" outlineLevel="0" collapsed="false">
      <c r="A44" s="96"/>
      <c r="B44" s="172"/>
      <c r="C44" s="103"/>
      <c r="D44" s="96" t="n">
        <v>32</v>
      </c>
      <c r="E44" s="172" t="s">
        <v>67</v>
      </c>
      <c r="F44" s="103" t="str">
        <f aca="false">إعدادات!$E$8</f>
        <v>أسود</v>
      </c>
      <c r="G44" s="159"/>
      <c r="H44" s="160"/>
      <c r="I44" s="165" t="n">
        <f aca="false">SUMIFS('إذن توريد منتجات'!$L$6:$L$400,'إذن توريد منتجات'!$E$6:$E$400,E44,'إذن توريد منتجات'!$F$6:$F$400,F44,'إذن توريد منتجات'!$G$6:$G$400,"XS")-SUMIFS('إذن صرف منتجات'!$L$6:$L$400,'إذن صرف منتجات'!$E$6:$E$400,E44,'إذن صرف منتجات'!$F$6:$F$400,F44,'إذن صرف منتجات'!$G$6:$G$400,"XS")</f>
        <v>0</v>
      </c>
      <c r="J44" s="165" t="n">
        <f aca="false">SUMIFS('إذن توريد منتجات'!$L$6:$L$400,'إذن توريد منتجات'!$E$6:$E$400,E44,'إذن توريد منتجات'!$F$6:$F$400,F44,'إذن توريد منتجات'!$G$6:$G$400,"S")-SUMIFS('إذن صرف منتجات'!$L$6:$L$400,'إذن صرف منتجات'!$E$6:$E$400,E44,'إذن صرف منتجات'!$F$6:$F$400,F44,'إذن صرف منتجات'!$G$6:$G$400,"S")</f>
        <v>0</v>
      </c>
      <c r="K44" s="165" t="n">
        <f aca="false">SUMIFS('إذن توريد منتجات'!$L$6:$L$400,'إذن توريد منتجات'!$E$6:$E$400,E44,'إذن توريد منتجات'!$F$6:$F$400,F44,'إذن توريد منتجات'!$G$6:$G$400,"M")-SUMIFS('إذن صرف منتجات'!$L$6:$L$400,'إذن صرف منتجات'!$E$6:$E$400,E44,'إذن صرف منتجات'!$F$6:$F$400,F44,'إذن صرف منتجات'!$G$6:$G$400,"M")</f>
        <v>0</v>
      </c>
      <c r="L44" s="165" t="n">
        <f aca="false">SUMIFS('إذن توريد منتجات'!$L$6:$L$400,'إذن توريد منتجات'!$E$6:$E$400,E44,'إذن توريد منتجات'!$F$6:$F$400,F44,'إذن توريد منتجات'!$G$6:$G$400,"L")-SUMIFS('إذن صرف منتجات'!$L$6:$L$400,'إذن صرف منتجات'!$E$6:$E$400,E44,'إذن صرف منتجات'!$F$6:$F$400,F44,'إذن صرف منتجات'!$G$6:$G$400,"L")</f>
        <v>0</v>
      </c>
      <c r="M44" s="165" t="n">
        <f aca="false">SUMIFS('إذن توريد منتجات'!$L$6:$L$400,'إذن توريد منتجات'!$E$6:$E$400,E44,'إذن توريد منتجات'!$F$6:$F$400,F44,'إذن توريد منتجات'!$G$6:$G$400,"XL")-SUMIFS('إذن صرف منتجات'!$L$6:$L$400,'إذن صرف منتجات'!$E$6:$E$400,E44,'إذن صرف منتجات'!$F$6:$F$400,F44,'إذن صرف منتجات'!$G$6:$G$400,"XL")</f>
        <v>0</v>
      </c>
      <c r="N44" s="165" t="n">
        <f aca="false">SUMIFS('إذن توريد منتجات'!$L$6:$L$400,'إذن توريد منتجات'!$E$6:$E$400,E44,'إذن توريد منتجات'!$F$6:$F$400,F44,'إذن توريد منتجات'!$G$6:$G$400,"2XL")-SUMIFS('إذن صرف منتجات'!$L$6:$L$400,'إذن صرف منتجات'!$E$6:$E$400,E44,'إذن صرف منتجات'!$F$6:$F$400,F44,'إذن صرف منتجات'!$G$6:$G$400,"2XL")</f>
        <v>0</v>
      </c>
      <c r="O44" s="165" t="n">
        <f aca="false">SUMIFS('إذن توريد منتجات'!$L$6:$L$400,'إذن توريد منتجات'!$E$6:$E$400,E44,'إذن توريد منتجات'!$F$6:$F$400,F44,'إذن توريد منتجات'!$G$6:$G$400,"3XL")-SUMIFS('إذن صرف منتجات'!$L$6:$L$400,'إذن صرف منتجات'!$E$6:$E$400,E44,'إذن صرف منتجات'!$F$6:$F$400,F44,'إذن صرف منتجات'!$G$6:$G$400,"3XL")</f>
        <v>0</v>
      </c>
      <c r="P44" s="165" t="n">
        <f aca="false">SUMIFS('إذن توريد منتجات'!$L$6:$L$400,'إذن توريد منتجات'!$E$6:$E$400,E44,'إذن توريد منتجات'!$F$6:$F$400,F44,'إذن توريد منتجات'!$G$6:$G$400,"4XL")-SUMIFS('إذن صرف منتجات'!$L$6:$L$400,'إذن صرف منتجات'!$E$6:$E$400,E44,'إذن صرف منتجات'!$F$6:$F$400,F44,'إذن صرف منتجات'!$G$6:$G$400,"4XL")</f>
        <v>0</v>
      </c>
      <c r="Q44" s="162" t="n">
        <f aca="false">SUMIFS('إذن توريد منتجات'!$L$6:$L$400,'إذن توريد منتجات'!$E$6:$E$400,E44,'إذن توريد منتجات'!$F$6:$F$400,F44,'إذن توريد منتجات'!$G$6:$G$400,"5XL")-SUMIFS('إذن صرف منتجات'!$L$6:$L$400,'إذن صرف منتجات'!$E$6:$E$400,E44,'إذن صرف منتجات'!$F$6:$F$400,F44,'إذن صرف منتجات'!$G$6:$G$400,"5XL")</f>
        <v>0</v>
      </c>
      <c r="R44" s="162" t="n">
        <f aca="false">SUMIFS('إذن توريد منتجات'!$L$6:$L$400,'إذن توريد منتجات'!$E$6:$E$400,E44,'إذن توريد منتجات'!$F$6:$F$400,F44,'إذن توريد منتجات'!$G$6:$G$400,"6XL")-SUMIFS('إذن صرف منتجات'!$L$6:$L$400,'إذن صرف منتجات'!$E$6:$E$400,E44,'إذن صرف منتجات'!$F$6:$F$400,F44,'إذن صرف منتجات'!$G$6:$G$400,"6XL")</f>
        <v>0</v>
      </c>
      <c r="S44" s="162" t="n">
        <f aca="false">SUMIFS('إذن توريد منتجات'!$L$6:$L$400,'إذن توريد منتجات'!$E$6:$E$400,E44,'إذن توريد منتجات'!$F$6:$F$400,F44,'إذن توريد منتجات'!$G$6:$G$400,"7XL")-SUMIFS('إذن صرف منتجات'!$L$6:$L$400,'إذن صرف منتجات'!$E$6:$E$400,E44,'إذن صرف منتجات'!$F$6:$F$400,F44,'إذن صرف منتجات'!$G$6:$G$400,"7XL")</f>
        <v>0</v>
      </c>
      <c r="T44" s="163" t="n">
        <f aca="false">SUM(I44:S44)</f>
        <v>0</v>
      </c>
      <c r="U44" s="114"/>
    </row>
    <row r="45" customFormat="false" ht="15" hidden="false" customHeight="true" outlineLevel="0" collapsed="false">
      <c r="A45" s="157"/>
      <c r="B45" s="172"/>
      <c r="C45" s="104"/>
      <c r="D45" s="157" t="n">
        <v>33</v>
      </c>
      <c r="E45" s="172" t="s">
        <v>67</v>
      </c>
      <c r="F45" s="104" t="str">
        <f aca="false">إعدادات!$E$9</f>
        <v>أبيض</v>
      </c>
      <c r="G45" s="159"/>
      <c r="H45" s="160"/>
      <c r="I45" s="161" t="n">
        <f aca="false">SUMIFS('إذن توريد منتجات'!$L$6:$L$400,'إذن توريد منتجات'!$E$6:$E$400,E45,'إذن توريد منتجات'!$F$6:$F$400,F45,'إذن توريد منتجات'!$G$6:$G$400,"XS")-SUMIFS('إذن صرف منتجات'!$L$6:$L$400,'إذن صرف منتجات'!$E$6:$E$400,E45,'إذن صرف منتجات'!$F$6:$F$400,F45,'إذن صرف منتجات'!$G$6:$G$400,"XS")</f>
        <v>0</v>
      </c>
      <c r="J45" s="161" t="n">
        <f aca="false">SUMIFS('إذن توريد منتجات'!$L$6:$L$400,'إذن توريد منتجات'!$E$6:$E$400,E45,'إذن توريد منتجات'!$F$6:$F$400,F45,'إذن توريد منتجات'!$G$6:$G$400,"S")-SUMIFS('إذن صرف منتجات'!$L$6:$L$400,'إذن صرف منتجات'!$E$6:$E$400,E45,'إذن صرف منتجات'!$F$6:$F$400,F45,'إذن صرف منتجات'!$G$6:$G$400,"S")</f>
        <v>0</v>
      </c>
      <c r="K45" s="161" t="n">
        <f aca="false">SUMIFS('إذن توريد منتجات'!$L$6:$L$400,'إذن توريد منتجات'!$E$6:$E$400,E45,'إذن توريد منتجات'!$F$6:$F$400,F45,'إذن توريد منتجات'!$G$6:$G$400,"M")-SUMIFS('إذن صرف منتجات'!$L$6:$L$400,'إذن صرف منتجات'!$E$6:$E$400,E45,'إذن صرف منتجات'!$F$6:$F$400,F45,'إذن صرف منتجات'!$G$6:$G$400,"M")</f>
        <v>0</v>
      </c>
      <c r="L45" s="161" t="n">
        <f aca="false">SUMIFS('إذن توريد منتجات'!$L$6:$L$400,'إذن توريد منتجات'!$E$6:$E$400,E45,'إذن توريد منتجات'!$F$6:$F$400,F45,'إذن توريد منتجات'!$G$6:$G$400,"L")-SUMIFS('إذن صرف منتجات'!$L$6:$L$400,'إذن صرف منتجات'!$E$6:$E$400,E45,'إذن صرف منتجات'!$F$6:$F$400,F45,'إذن صرف منتجات'!$G$6:$G$400,"L")</f>
        <v>0</v>
      </c>
      <c r="M45" s="161" t="n">
        <f aca="false">SUMIFS('إذن توريد منتجات'!$L$6:$L$400,'إذن توريد منتجات'!$E$6:$E$400,E45,'إذن توريد منتجات'!$F$6:$F$400,F45,'إذن توريد منتجات'!$G$6:$G$400,"XL")-SUMIFS('إذن صرف منتجات'!$L$6:$L$400,'إذن صرف منتجات'!$E$6:$E$400,E45,'إذن صرف منتجات'!$F$6:$F$400,F45,'إذن صرف منتجات'!$G$6:$G$400,"XL")</f>
        <v>0</v>
      </c>
      <c r="N45" s="161" t="n">
        <f aca="false">SUMIFS('إذن توريد منتجات'!$L$6:$L$400,'إذن توريد منتجات'!$E$6:$E$400,E45,'إذن توريد منتجات'!$F$6:$F$400,F45,'إذن توريد منتجات'!$G$6:$G$400,"2XL")-SUMIFS('إذن صرف منتجات'!$L$6:$L$400,'إذن صرف منتجات'!$E$6:$E$400,E45,'إذن صرف منتجات'!$F$6:$F$400,F45,'إذن صرف منتجات'!$G$6:$G$400,"2XL")</f>
        <v>0</v>
      </c>
      <c r="O45" s="161" t="n">
        <f aca="false">SUMIFS('إذن توريد منتجات'!$L$6:$L$400,'إذن توريد منتجات'!$E$6:$E$400,E45,'إذن توريد منتجات'!$F$6:$F$400,F45,'إذن توريد منتجات'!$G$6:$G$400,"3XL")-SUMIFS('إذن صرف منتجات'!$L$6:$L$400,'إذن صرف منتجات'!$E$6:$E$400,E45,'إذن صرف منتجات'!$F$6:$F$400,F45,'إذن صرف منتجات'!$G$6:$G$400,"3XL")</f>
        <v>0</v>
      </c>
      <c r="P45" s="161" t="n">
        <f aca="false">SUMIFS('إذن توريد منتجات'!$L$6:$L$400,'إذن توريد منتجات'!$E$6:$E$400,E45,'إذن توريد منتجات'!$F$6:$F$400,F45,'إذن توريد منتجات'!$G$6:$G$400,"4XL")-SUMIFS('إذن صرف منتجات'!$L$6:$L$400,'إذن صرف منتجات'!$E$6:$E$400,E45,'إذن صرف منتجات'!$F$6:$F$400,F45,'إذن صرف منتجات'!$G$6:$G$400,"4XL")</f>
        <v>0</v>
      </c>
      <c r="Q45" s="162" t="n">
        <f aca="false">SUMIFS('إذن توريد منتجات'!$L$6:$L$400,'إذن توريد منتجات'!$E$6:$E$400,E45,'إذن توريد منتجات'!$F$6:$F$400,F45,'إذن توريد منتجات'!$G$6:$G$400,"5XL")-SUMIFS('إذن صرف منتجات'!$L$6:$L$400,'إذن صرف منتجات'!$E$6:$E$400,E45,'إذن صرف منتجات'!$F$6:$F$400,F45,'إذن صرف منتجات'!$G$6:$G$400,"5XL")</f>
        <v>0</v>
      </c>
      <c r="R45" s="162" t="n">
        <f aca="false">SUMIFS('إذن توريد منتجات'!$L$6:$L$400,'إذن توريد منتجات'!$E$6:$E$400,E45,'إذن توريد منتجات'!$F$6:$F$400,F45,'إذن توريد منتجات'!$G$6:$G$400,"6XL")-SUMIFS('إذن صرف منتجات'!$L$6:$L$400,'إذن صرف منتجات'!$E$6:$E$400,E45,'إذن صرف منتجات'!$F$6:$F$400,F45,'إذن صرف منتجات'!$G$6:$G$400,"6XL")</f>
        <v>0</v>
      </c>
      <c r="S45" s="162" t="n">
        <f aca="false">SUMIFS('إذن توريد منتجات'!$L$6:$L$400,'إذن توريد منتجات'!$E$6:$E$400,E45,'إذن توريد منتجات'!$F$6:$F$400,F45,'إذن توريد منتجات'!$G$6:$G$400,"7XL")-SUMIFS('إذن صرف منتجات'!$L$6:$L$400,'إذن صرف منتجات'!$E$6:$E$400,E45,'إذن صرف منتجات'!$F$6:$F$400,F45,'إذن صرف منتجات'!$G$6:$G$400,"7XL")</f>
        <v>0</v>
      </c>
      <c r="T45" s="163" t="n">
        <f aca="false">SUM(I45:S45)</f>
        <v>0</v>
      </c>
      <c r="U45" s="164"/>
    </row>
    <row r="46" customFormat="false" ht="15" hidden="false" customHeight="true" outlineLevel="0" collapsed="false">
      <c r="A46" s="96"/>
      <c r="B46" s="172"/>
      <c r="C46" s="105"/>
      <c r="D46" s="96" t="n">
        <v>34</v>
      </c>
      <c r="E46" s="172" t="s">
        <v>67</v>
      </c>
      <c r="F46" s="105" t="str">
        <f aca="false">إعدادات!$E$10</f>
        <v>بن روز</v>
      </c>
      <c r="G46" s="159"/>
      <c r="H46" s="160"/>
      <c r="I46" s="165" t="n">
        <f aca="false">SUMIFS('إذن توريد منتجات'!$L$6:$L$400,'إذن توريد منتجات'!$E$6:$E$400,E46,'إذن توريد منتجات'!$F$6:$F$400,F46,'إذن توريد منتجات'!$G$6:$G$400,"XS")-SUMIFS('إذن صرف منتجات'!$L$6:$L$400,'إذن صرف منتجات'!$E$6:$E$400,E46,'إذن صرف منتجات'!$F$6:$F$400,F46,'إذن صرف منتجات'!$G$6:$G$400,"XS")</f>
        <v>0</v>
      </c>
      <c r="J46" s="165" t="n">
        <f aca="false">SUMIFS('إذن توريد منتجات'!$L$6:$L$400,'إذن توريد منتجات'!$E$6:$E$400,E46,'إذن توريد منتجات'!$F$6:$F$400,F46,'إذن توريد منتجات'!$G$6:$G$400,"S")-SUMIFS('إذن صرف منتجات'!$L$6:$L$400,'إذن صرف منتجات'!$E$6:$E$400,E46,'إذن صرف منتجات'!$F$6:$F$400,F46,'إذن صرف منتجات'!$G$6:$G$400,"S")</f>
        <v>0</v>
      </c>
      <c r="K46" s="165" t="n">
        <f aca="false">SUMIFS('إذن توريد منتجات'!$L$6:$L$400,'إذن توريد منتجات'!$E$6:$E$400,E46,'إذن توريد منتجات'!$F$6:$F$400,F46,'إذن توريد منتجات'!$G$6:$G$400,"M")-SUMIFS('إذن صرف منتجات'!$L$6:$L$400,'إذن صرف منتجات'!$E$6:$E$400,E46,'إذن صرف منتجات'!$F$6:$F$400,F46,'إذن صرف منتجات'!$G$6:$G$400,"M")</f>
        <v>0</v>
      </c>
      <c r="L46" s="165" t="n">
        <f aca="false">SUMIFS('إذن توريد منتجات'!$L$6:$L$400,'إذن توريد منتجات'!$E$6:$E$400,E46,'إذن توريد منتجات'!$F$6:$F$400,F46,'إذن توريد منتجات'!$G$6:$G$400,"L")-SUMIFS('إذن صرف منتجات'!$L$6:$L$400,'إذن صرف منتجات'!$E$6:$E$400,E46,'إذن صرف منتجات'!$F$6:$F$400,F46,'إذن صرف منتجات'!$G$6:$G$400,"L")</f>
        <v>0</v>
      </c>
      <c r="M46" s="165" t="n">
        <f aca="false">SUMIFS('إذن توريد منتجات'!$L$6:$L$400,'إذن توريد منتجات'!$E$6:$E$400,E46,'إذن توريد منتجات'!$F$6:$F$400,F46,'إذن توريد منتجات'!$G$6:$G$400,"XL")-SUMIFS('إذن صرف منتجات'!$L$6:$L$400,'إذن صرف منتجات'!$E$6:$E$400,E46,'إذن صرف منتجات'!$F$6:$F$400,F46,'إذن صرف منتجات'!$G$6:$G$400,"XL")</f>
        <v>0</v>
      </c>
      <c r="N46" s="165" t="n">
        <f aca="false">SUMIFS('إذن توريد منتجات'!$L$6:$L$400,'إذن توريد منتجات'!$E$6:$E$400,E46,'إذن توريد منتجات'!$F$6:$F$400,F46,'إذن توريد منتجات'!$G$6:$G$400,"2XL")-SUMIFS('إذن صرف منتجات'!$L$6:$L$400,'إذن صرف منتجات'!$E$6:$E$400,E46,'إذن صرف منتجات'!$F$6:$F$400,F46,'إذن صرف منتجات'!$G$6:$G$400,"2XL")</f>
        <v>0</v>
      </c>
      <c r="O46" s="165" t="n">
        <f aca="false">SUMIFS('إذن توريد منتجات'!$L$6:$L$400,'إذن توريد منتجات'!$E$6:$E$400,E46,'إذن توريد منتجات'!$F$6:$F$400,F46,'إذن توريد منتجات'!$G$6:$G$400,"3XL")-SUMIFS('إذن صرف منتجات'!$L$6:$L$400,'إذن صرف منتجات'!$E$6:$E$400,E46,'إذن صرف منتجات'!$F$6:$F$400,F46,'إذن صرف منتجات'!$G$6:$G$400,"3XL")</f>
        <v>0</v>
      </c>
      <c r="P46" s="165" t="n">
        <f aca="false">SUMIFS('إذن توريد منتجات'!$L$6:$L$400,'إذن توريد منتجات'!$E$6:$E$400,E46,'إذن توريد منتجات'!$F$6:$F$400,F46,'إذن توريد منتجات'!$G$6:$G$400,"4XL")-SUMIFS('إذن صرف منتجات'!$L$6:$L$400,'إذن صرف منتجات'!$E$6:$E$400,E46,'إذن صرف منتجات'!$F$6:$F$400,F46,'إذن صرف منتجات'!$G$6:$G$400,"4XL")</f>
        <v>0</v>
      </c>
      <c r="Q46" s="162" t="n">
        <f aca="false">SUMIFS('إذن توريد منتجات'!$L$6:$L$400,'إذن توريد منتجات'!$E$6:$E$400,E46,'إذن توريد منتجات'!$F$6:$F$400,F46,'إذن توريد منتجات'!$G$6:$G$400,"5XL")-SUMIFS('إذن صرف منتجات'!$L$6:$L$400,'إذن صرف منتجات'!$E$6:$E$400,E46,'إذن صرف منتجات'!$F$6:$F$400,F46,'إذن صرف منتجات'!$G$6:$G$400,"5XL")</f>
        <v>0</v>
      </c>
      <c r="R46" s="162" t="n">
        <f aca="false">SUMIFS('إذن توريد منتجات'!$L$6:$L$400,'إذن توريد منتجات'!$E$6:$E$400,E46,'إذن توريد منتجات'!$F$6:$F$400,F46,'إذن توريد منتجات'!$G$6:$G$400,"6XL")-SUMIFS('إذن صرف منتجات'!$L$6:$L$400,'إذن صرف منتجات'!$E$6:$E$400,E46,'إذن صرف منتجات'!$F$6:$F$400,F46,'إذن صرف منتجات'!$G$6:$G$400,"6XL")</f>
        <v>0</v>
      </c>
      <c r="S46" s="162" t="n">
        <f aca="false">SUMIFS('إذن توريد منتجات'!$L$6:$L$400,'إذن توريد منتجات'!$E$6:$E$400,E46,'إذن توريد منتجات'!$F$6:$F$400,F46,'إذن توريد منتجات'!$G$6:$G$400,"7XL")-SUMIFS('إذن صرف منتجات'!$L$6:$L$400,'إذن صرف منتجات'!$E$6:$E$400,E46,'إذن صرف منتجات'!$F$6:$F$400,F46,'إذن صرف منتجات'!$G$6:$G$400,"7XL")</f>
        <v>0</v>
      </c>
      <c r="T46" s="163" t="n">
        <f aca="false">SUM(I46:S46)</f>
        <v>0</v>
      </c>
      <c r="U46" s="114"/>
    </row>
    <row r="47" customFormat="false" ht="15" hidden="false" customHeight="true" outlineLevel="0" collapsed="false">
      <c r="A47" s="157"/>
      <c r="B47" s="172"/>
      <c r="C47" s="106"/>
      <c r="D47" s="157" t="n">
        <v>35</v>
      </c>
      <c r="E47" s="172" t="s">
        <v>67</v>
      </c>
      <c r="F47" s="106" t="str">
        <f aca="false">إعدادات!$E$11</f>
        <v>كشميري</v>
      </c>
      <c r="G47" s="159"/>
      <c r="H47" s="160"/>
      <c r="I47" s="161" t="n">
        <f aca="false">SUMIFS('إذن توريد منتجات'!$L$6:$L$400,'إذن توريد منتجات'!$E$6:$E$400,E47,'إذن توريد منتجات'!$F$6:$F$400,F47,'إذن توريد منتجات'!$G$6:$G$400,"XS")-SUMIFS('إذن صرف منتجات'!$L$6:$L$400,'إذن صرف منتجات'!$E$6:$E$400,E47,'إذن صرف منتجات'!$F$6:$F$400,F47,'إذن صرف منتجات'!$G$6:$G$400,"XS")</f>
        <v>0</v>
      </c>
      <c r="J47" s="161" t="n">
        <f aca="false">SUMIFS('إذن توريد منتجات'!$L$6:$L$400,'إذن توريد منتجات'!$E$6:$E$400,E47,'إذن توريد منتجات'!$F$6:$F$400,F47,'إذن توريد منتجات'!$G$6:$G$400,"S")-SUMIFS('إذن صرف منتجات'!$L$6:$L$400,'إذن صرف منتجات'!$E$6:$E$400,E47,'إذن صرف منتجات'!$F$6:$F$400,F47,'إذن صرف منتجات'!$G$6:$G$400,"S")</f>
        <v>0</v>
      </c>
      <c r="K47" s="161" t="n">
        <f aca="false">SUMIFS('إذن توريد منتجات'!$L$6:$L$400,'إذن توريد منتجات'!$E$6:$E$400,E47,'إذن توريد منتجات'!$F$6:$F$400,F47,'إذن توريد منتجات'!$G$6:$G$400,"M")-SUMIFS('إذن صرف منتجات'!$L$6:$L$400,'إذن صرف منتجات'!$E$6:$E$400,E47,'إذن صرف منتجات'!$F$6:$F$400,F47,'إذن صرف منتجات'!$G$6:$G$400,"M")</f>
        <v>0</v>
      </c>
      <c r="L47" s="161" t="n">
        <f aca="false">SUMIFS('إذن توريد منتجات'!$L$6:$L$400,'إذن توريد منتجات'!$E$6:$E$400,E47,'إذن توريد منتجات'!$F$6:$F$400,F47,'إذن توريد منتجات'!$G$6:$G$400,"L")-SUMIFS('إذن صرف منتجات'!$L$6:$L$400,'إذن صرف منتجات'!$E$6:$E$400,E47,'إذن صرف منتجات'!$F$6:$F$400,F47,'إذن صرف منتجات'!$G$6:$G$400,"L")</f>
        <v>0</v>
      </c>
      <c r="M47" s="161" t="n">
        <f aca="false">SUMIFS('إذن توريد منتجات'!$L$6:$L$400,'إذن توريد منتجات'!$E$6:$E$400,E47,'إذن توريد منتجات'!$F$6:$F$400,F47,'إذن توريد منتجات'!$G$6:$G$400,"XL")-SUMIFS('إذن صرف منتجات'!$L$6:$L$400,'إذن صرف منتجات'!$E$6:$E$400,E47,'إذن صرف منتجات'!$F$6:$F$400,F47,'إذن صرف منتجات'!$G$6:$G$400,"XL")</f>
        <v>0</v>
      </c>
      <c r="N47" s="161" t="n">
        <f aca="false">SUMIFS('إذن توريد منتجات'!$L$6:$L$400,'إذن توريد منتجات'!$E$6:$E$400,E47,'إذن توريد منتجات'!$F$6:$F$400,F47,'إذن توريد منتجات'!$G$6:$G$400,"2XL")-SUMIFS('إذن صرف منتجات'!$L$6:$L$400,'إذن صرف منتجات'!$E$6:$E$400,E47,'إذن صرف منتجات'!$F$6:$F$400,F47,'إذن صرف منتجات'!$G$6:$G$400,"2XL")</f>
        <v>0</v>
      </c>
      <c r="O47" s="161" t="n">
        <f aca="false">SUMIFS('إذن توريد منتجات'!$L$6:$L$400,'إذن توريد منتجات'!$E$6:$E$400,E47,'إذن توريد منتجات'!$F$6:$F$400,F47,'إذن توريد منتجات'!$G$6:$G$400,"3XL")-SUMIFS('إذن صرف منتجات'!$L$6:$L$400,'إذن صرف منتجات'!$E$6:$E$400,E47,'إذن صرف منتجات'!$F$6:$F$400,F47,'إذن صرف منتجات'!$G$6:$G$400,"3XL")</f>
        <v>0</v>
      </c>
      <c r="P47" s="161" t="n">
        <f aca="false">SUMIFS('إذن توريد منتجات'!$L$6:$L$400,'إذن توريد منتجات'!$E$6:$E$400,E47,'إذن توريد منتجات'!$F$6:$F$400,F47,'إذن توريد منتجات'!$G$6:$G$400,"4XL")-SUMIFS('إذن صرف منتجات'!$L$6:$L$400,'إذن صرف منتجات'!$E$6:$E$400,E47,'إذن صرف منتجات'!$F$6:$F$400,F47,'إذن صرف منتجات'!$G$6:$G$400,"4XL")</f>
        <v>0</v>
      </c>
      <c r="Q47" s="162" t="n">
        <f aca="false">SUMIFS('إذن توريد منتجات'!$L$6:$L$400,'إذن توريد منتجات'!$E$6:$E$400,E47,'إذن توريد منتجات'!$F$6:$F$400,F47,'إذن توريد منتجات'!$G$6:$G$400,"5XL")-SUMIFS('إذن صرف منتجات'!$L$6:$L$400,'إذن صرف منتجات'!$E$6:$E$400,E47,'إذن صرف منتجات'!$F$6:$F$400,F47,'إذن صرف منتجات'!$G$6:$G$400,"5XL")</f>
        <v>0</v>
      </c>
      <c r="R47" s="162" t="n">
        <f aca="false">SUMIFS('إذن توريد منتجات'!$L$6:$L$400,'إذن توريد منتجات'!$E$6:$E$400,E47,'إذن توريد منتجات'!$F$6:$F$400,F47,'إذن توريد منتجات'!$G$6:$G$400,"6XL")-SUMIFS('إذن صرف منتجات'!$L$6:$L$400,'إذن صرف منتجات'!$E$6:$E$400,E47,'إذن صرف منتجات'!$F$6:$F$400,F47,'إذن صرف منتجات'!$G$6:$G$400,"6XL")</f>
        <v>0</v>
      </c>
      <c r="S47" s="162" t="n">
        <f aca="false">SUMIFS('إذن توريد منتجات'!$L$6:$L$400,'إذن توريد منتجات'!$E$6:$E$400,E47,'إذن توريد منتجات'!$F$6:$F$400,F47,'إذن توريد منتجات'!$G$6:$G$400,"7XL")-SUMIFS('إذن صرف منتجات'!$L$6:$L$400,'إذن صرف منتجات'!$E$6:$E$400,E47,'إذن صرف منتجات'!$F$6:$F$400,F47,'إذن صرف منتجات'!$G$6:$G$400,"7XL")</f>
        <v>0</v>
      </c>
      <c r="T47" s="163" t="n">
        <f aca="false">SUM(I47:S47)</f>
        <v>0</v>
      </c>
      <c r="U47" s="164"/>
    </row>
    <row r="48" customFormat="false" ht="15" hidden="false" customHeight="true" outlineLevel="0" collapsed="false">
      <c r="A48" s="96"/>
      <c r="B48" s="172"/>
      <c r="C48" s="107"/>
      <c r="D48" s="96" t="n">
        <v>36</v>
      </c>
      <c r="E48" s="172" t="s">
        <v>67</v>
      </c>
      <c r="F48" s="107" t="str">
        <f aca="false">إعدادات!$E$12</f>
        <v>موف </v>
      </c>
      <c r="G48" s="159"/>
      <c r="H48" s="160"/>
      <c r="I48" s="165" t="n">
        <f aca="false">SUMIFS('إذن توريد منتجات'!$L$6:$L$400,'إذن توريد منتجات'!$E$6:$E$400,E48,'إذن توريد منتجات'!$F$6:$F$400,F48,'إذن توريد منتجات'!$G$6:$G$400,"XS")-SUMIFS('إذن صرف منتجات'!$L$6:$L$400,'إذن صرف منتجات'!$E$6:$E$400,E48,'إذن صرف منتجات'!$F$6:$F$400,F48,'إذن صرف منتجات'!$G$6:$G$400,"XS")</f>
        <v>0</v>
      </c>
      <c r="J48" s="165" t="n">
        <f aca="false">SUMIFS('إذن توريد منتجات'!$L$6:$L$400,'إذن توريد منتجات'!$E$6:$E$400,E48,'إذن توريد منتجات'!$F$6:$F$400,F48,'إذن توريد منتجات'!$G$6:$G$400,"S")-SUMIFS('إذن صرف منتجات'!$L$6:$L$400,'إذن صرف منتجات'!$E$6:$E$400,E48,'إذن صرف منتجات'!$F$6:$F$400,F48,'إذن صرف منتجات'!$G$6:$G$400,"S")</f>
        <v>0</v>
      </c>
      <c r="K48" s="165" t="n">
        <f aca="false">SUMIFS('إذن توريد منتجات'!$L$6:$L$400,'إذن توريد منتجات'!$E$6:$E$400,E48,'إذن توريد منتجات'!$F$6:$F$400,F48,'إذن توريد منتجات'!$G$6:$G$400,"M")-SUMIFS('إذن صرف منتجات'!$L$6:$L$400,'إذن صرف منتجات'!$E$6:$E$400,E48,'إذن صرف منتجات'!$F$6:$F$400,F48,'إذن صرف منتجات'!$G$6:$G$400,"M")</f>
        <v>0</v>
      </c>
      <c r="L48" s="165" t="n">
        <f aca="false">SUMIFS('إذن توريد منتجات'!$L$6:$L$400,'إذن توريد منتجات'!$E$6:$E$400,E48,'إذن توريد منتجات'!$F$6:$F$400,F48,'إذن توريد منتجات'!$G$6:$G$400,"L")-SUMIFS('إذن صرف منتجات'!$L$6:$L$400,'إذن صرف منتجات'!$E$6:$E$400,E48,'إذن صرف منتجات'!$F$6:$F$400,F48,'إذن صرف منتجات'!$G$6:$G$400,"L")</f>
        <v>0</v>
      </c>
      <c r="M48" s="165" t="n">
        <f aca="false">SUMIFS('إذن توريد منتجات'!$L$6:$L$400,'إذن توريد منتجات'!$E$6:$E$400,E48,'إذن توريد منتجات'!$F$6:$F$400,F48,'إذن توريد منتجات'!$G$6:$G$400,"XL")-SUMIFS('إذن صرف منتجات'!$L$6:$L$400,'إذن صرف منتجات'!$E$6:$E$400,E48,'إذن صرف منتجات'!$F$6:$F$400,F48,'إذن صرف منتجات'!$G$6:$G$400,"XL")</f>
        <v>0</v>
      </c>
      <c r="N48" s="165" t="n">
        <f aca="false">SUMIFS('إذن توريد منتجات'!$L$6:$L$400,'إذن توريد منتجات'!$E$6:$E$400,E48,'إذن توريد منتجات'!$F$6:$F$400,F48,'إذن توريد منتجات'!$G$6:$G$400,"2XL")-SUMIFS('إذن صرف منتجات'!$L$6:$L$400,'إذن صرف منتجات'!$E$6:$E$400,E48,'إذن صرف منتجات'!$F$6:$F$400,F48,'إذن صرف منتجات'!$G$6:$G$400,"2XL")</f>
        <v>0</v>
      </c>
      <c r="O48" s="165" t="n">
        <f aca="false">SUMIFS('إذن توريد منتجات'!$L$6:$L$400,'إذن توريد منتجات'!$E$6:$E$400,E48,'إذن توريد منتجات'!$F$6:$F$400,F48,'إذن توريد منتجات'!$G$6:$G$400,"3XL")-SUMIFS('إذن صرف منتجات'!$L$6:$L$400,'إذن صرف منتجات'!$E$6:$E$400,E48,'إذن صرف منتجات'!$F$6:$F$400,F48,'إذن صرف منتجات'!$G$6:$G$400,"3XL")</f>
        <v>0</v>
      </c>
      <c r="P48" s="165" t="n">
        <f aca="false">SUMIFS('إذن توريد منتجات'!$L$6:$L$400,'إذن توريد منتجات'!$E$6:$E$400,E48,'إذن توريد منتجات'!$F$6:$F$400,F48,'إذن توريد منتجات'!$G$6:$G$400,"4XL")-SUMIFS('إذن صرف منتجات'!$L$6:$L$400,'إذن صرف منتجات'!$E$6:$E$400,E48,'إذن صرف منتجات'!$F$6:$F$400,F48,'إذن صرف منتجات'!$G$6:$G$400,"4XL")</f>
        <v>0</v>
      </c>
      <c r="Q48" s="162" t="n">
        <f aca="false">SUMIFS('إذن توريد منتجات'!$L$6:$L$400,'إذن توريد منتجات'!$E$6:$E$400,E48,'إذن توريد منتجات'!$F$6:$F$400,F48,'إذن توريد منتجات'!$G$6:$G$400,"5XL")-SUMIFS('إذن صرف منتجات'!$L$6:$L$400,'إذن صرف منتجات'!$E$6:$E$400,E48,'إذن صرف منتجات'!$F$6:$F$400,F48,'إذن صرف منتجات'!$G$6:$G$400,"5XL")</f>
        <v>0</v>
      </c>
      <c r="R48" s="162" t="n">
        <f aca="false">SUMIFS('إذن توريد منتجات'!$L$6:$L$400,'إذن توريد منتجات'!$E$6:$E$400,E48,'إذن توريد منتجات'!$F$6:$F$400,F48,'إذن توريد منتجات'!$G$6:$G$400,"6XL")-SUMIFS('إذن صرف منتجات'!$L$6:$L$400,'إذن صرف منتجات'!$E$6:$E$400,E48,'إذن صرف منتجات'!$F$6:$F$400,F48,'إذن صرف منتجات'!$G$6:$G$400,"6XL")</f>
        <v>0</v>
      </c>
      <c r="S48" s="162" t="n">
        <f aca="false">SUMIFS('إذن توريد منتجات'!$L$6:$L$400,'إذن توريد منتجات'!$E$6:$E$400,E48,'إذن توريد منتجات'!$F$6:$F$400,F48,'إذن توريد منتجات'!$G$6:$G$400,"7XL")-SUMIFS('إذن صرف منتجات'!$L$6:$L$400,'إذن صرف منتجات'!$E$6:$E$400,E48,'إذن صرف منتجات'!$F$6:$F$400,F48,'إذن صرف منتجات'!$G$6:$G$400,"7XL")</f>
        <v>0</v>
      </c>
      <c r="T48" s="163" t="n">
        <f aca="false">SUM(I48:S48)</f>
        <v>0</v>
      </c>
      <c r="U48" s="114"/>
    </row>
    <row r="49" customFormat="false" ht="21.75" hidden="false" customHeight="true" outlineLevel="0" collapsed="false">
      <c r="A49" s="157"/>
      <c r="B49" s="62"/>
      <c r="C49" s="62"/>
      <c r="D49" s="157" t="n">
        <v>37</v>
      </c>
      <c r="E49" s="62" t="s">
        <v>67</v>
      </c>
      <c r="F49" s="62" t="str">
        <f aca="false">إعدادات!$E$13</f>
        <v>زهري</v>
      </c>
      <c r="I49" s="65" t="n">
        <f aca="false">SUMIFS('إذن توريد منتجات'!$L$6:$L$400,'إذن توريد منتجات'!$E$6:$E$400,E49,'إذن توريد منتجات'!$F$6:$F$400,F49,'إذن توريد منتجات'!$G$6:$G$400,"XS")-SUMIFS('إذن صرف منتجات'!$L$6:$L$400,'إذن صرف منتجات'!$E$6:$E$400,E49,'إذن صرف منتجات'!$F$6:$F$400,F49,'إذن صرف منتجات'!$G$6:$G$400,"XS")</f>
        <v>0</v>
      </c>
      <c r="J49" s="65" t="n">
        <f aca="false">SUMIFS('إذن توريد منتجات'!$L$6:$L$400,'إذن توريد منتجات'!$E$6:$E$400,E49,'إذن توريد منتجات'!$F$6:$F$400,F49,'إذن توريد منتجات'!$G$6:$G$400,"S")-SUMIFS('إذن صرف منتجات'!$L$6:$L$400,'إذن صرف منتجات'!$E$6:$E$400,E49,'إذن صرف منتجات'!$F$6:$F$400,F49,'إذن صرف منتجات'!$G$6:$G$400,"S")</f>
        <v>0</v>
      </c>
      <c r="K49" s="65" t="n">
        <f aca="false">SUMIFS('إذن توريد منتجات'!$L$6:$L$400,'إذن توريد منتجات'!$E$6:$E$400,E49,'إذن توريد منتجات'!$F$6:$F$400,F49,'إذن توريد منتجات'!$G$6:$G$400,"M")-SUMIFS('إذن صرف منتجات'!$L$6:$L$400,'إذن صرف منتجات'!$E$6:$E$400,E49,'إذن صرف منتجات'!$F$6:$F$400,F49,'إذن صرف منتجات'!$G$6:$G$400,"M")</f>
        <v>0</v>
      </c>
      <c r="L49" s="65" t="n">
        <f aca="false">SUMIFS('إذن توريد منتجات'!$L$6:$L$400,'إذن توريد منتجات'!$E$6:$E$400,E49,'إذن توريد منتجات'!$F$6:$F$400,F49,'إذن توريد منتجات'!$G$6:$G$400,"L")-SUMIFS('إذن صرف منتجات'!$L$6:$L$400,'إذن صرف منتجات'!$E$6:$E$400,E49,'إذن صرف منتجات'!$F$6:$F$400,F49,'إذن صرف منتجات'!$G$6:$G$400,"L")</f>
        <v>0</v>
      </c>
      <c r="M49" s="65" t="n">
        <f aca="false">SUMIFS('إذن توريد منتجات'!$L$6:$L$400,'إذن توريد منتجات'!$E$6:$E$400,E49,'إذن توريد منتجات'!$F$6:$F$400,F49,'إذن توريد منتجات'!$G$6:$G$400,"XL")-SUMIFS('إذن صرف منتجات'!$L$6:$L$400,'إذن صرف منتجات'!$E$6:$E$400,E49,'إذن صرف منتجات'!$F$6:$F$400,F49,'إذن صرف منتجات'!$G$6:$G$400,"XL")</f>
        <v>0</v>
      </c>
      <c r="N49" s="65" t="n">
        <f aca="false">SUMIFS('إذن توريد منتجات'!$L$6:$L$400,'إذن توريد منتجات'!$E$6:$E$400,E49,'إذن توريد منتجات'!$F$6:$F$400,F49,'إذن توريد منتجات'!$G$6:$G$400,"2XL")-SUMIFS('إذن صرف منتجات'!$L$6:$L$400,'إذن صرف منتجات'!$E$6:$E$400,E49,'إذن صرف منتجات'!$F$6:$F$400,F49,'إذن صرف منتجات'!$G$6:$G$400,"2XL")</f>
        <v>0</v>
      </c>
      <c r="O49" s="65" t="n">
        <f aca="false">SUMIFS('إذن توريد منتجات'!$L$6:$L$400,'إذن توريد منتجات'!$E$6:$E$400,E49,'إذن توريد منتجات'!$F$6:$F$400,F49,'إذن توريد منتجات'!$G$6:$G$400,"3XL")-SUMIFS('إذن صرف منتجات'!$L$6:$L$400,'إذن صرف منتجات'!$E$6:$E$400,E49,'إذن صرف منتجات'!$F$6:$F$400,F49,'إذن صرف منتجات'!$G$6:$G$400,"3XL")</f>
        <v>0</v>
      </c>
      <c r="P49" s="65" t="n">
        <f aca="false">SUMIFS('إذن توريد منتجات'!$L$6:$L$400,'إذن توريد منتجات'!$E$6:$E$400,E49,'إذن توريد منتجات'!$F$6:$F$400,F49,'إذن توريد منتجات'!$G$6:$G$400,"4XL")-SUMIFS('إذن صرف منتجات'!$L$6:$L$400,'إذن صرف منتجات'!$E$6:$E$400,E49,'إذن صرف منتجات'!$F$6:$F$400,F49,'إذن صرف منتجات'!$G$6:$G$400,"4XL")</f>
        <v>0</v>
      </c>
      <c r="Q49" s="166" t="n">
        <f aca="false">SUMIFS('إذن توريد منتجات'!$L$6:$L$400,'إذن توريد منتجات'!$E$6:$E$400,E49,'إذن توريد منتجات'!$F$6:$F$400,F49,'إذن توريد منتجات'!$G$6:$G$400,"5XL")-SUMIFS('إذن صرف منتجات'!$L$6:$L$400,'إذن صرف منتجات'!$E$6:$E$400,E49,'إذن صرف منتجات'!$F$6:$F$400,F49,'إذن صرف منتجات'!$G$6:$G$400,"5XL")</f>
        <v>0</v>
      </c>
      <c r="R49" s="166" t="n">
        <f aca="false">SUMIFS('إذن توريد منتجات'!$L$6:$L$400,'إذن توريد منتجات'!$E$6:$E$400,E49,'إذن توريد منتجات'!$F$6:$F$400,F49,'إذن توريد منتجات'!$G$6:$G$400,"6XL")-SUMIFS('إذن صرف منتجات'!$L$6:$L$400,'إذن صرف منتجات'!$E$6:$E$400,E49,'إذن صرف منتجات'!$F$6:$F$400,F49,'إذن صرف منتجات'!$G$6:$G$400,"6XL")</f>
        <v>0</v>
      </c>
      <c r="S49" s="166" t="n">
        <f aca="false">SUMIFS('إذن توريد منتجات'!$L$6:$L$400,'إذن توريد منتجات'!$E$6:$E$400,E49,'إذن توريد منتجات'!$F$6:$F$400,F49,'إذن توريد منتجات'!$G$6:$G$400,"7XL")-SUMIFS('إذن صرف منتجات'!$L$6:$L$400,'إذن صرف منتجات'!$E$6:$E$400,E49,'إذن صرف منتجات'!$F$6:$F$400,F49,'إذن صرف منتجات'!$G$6:$G$400,"7XL")</f>
        <v>0</v>
      </c>
      <c r="T49" s="167" t="n">
        <f aca="false">SUM(I49:S49)</f>
        <v>0</v>
      </c>
      <c r="U49" s="119"/>
    </row>
    <row r="50" customFormat="false" ht="15" hidden="false" customHeight="true" outlineLevel="0" collapsed="false">
      <c r="A50" s="96"/>
      <c r="B50" s="172"/>
      <c r="C50" s="109"/>
      <c r="D50" s="96" t="n">
        <v>38</v>
      </c>
      <c r="E50" s="172" t="s">
        <v>67</v>
      </c>
      <c r="F50" s="109" t="str">
        <f aca="false">إعدادات!$E$14</f>
        <v>جنزاري</v>
      </c>
      <c r="G50" s="159"/>
      <c r="H50" s="160"/>
      <c r="I50" s="165" t="n">
        <f aca="false">SUMIFS('إذن توريد منتجات'!$L$6:$L$400,'إذن توريد منتجات'!$E$6:$E$400,E50,'إذن توريد منتجات'!$F$6:$F$400,F50,'إذن توريد منتجات'!$G$6:$G$400,"XS")-SUMIFS('إذن صرف منتجات'!$L$6:$L$400,'إذن صرف منتجات'!$E$6:$E$400,E50,'إذن صرف منتجات'!$F$6:$F$400,F50,'إذن صرف منتجات'!$G$6:$G$400,"XS")</f>
        <v>0</v>
      </c>
      <c r="J50" s="165" t="n">
        <f aca="false">SUMIFS('إذن توريد منتجات'!$L$6:$L$400,'إذن توريد منتجات'!$E$6:$E$400,E50,'إذن توريد منتجات'!$F$6:$F$400,F50,'إذن توريد منتجات'!$G$6:$G$400,"S")-SUMIFS('إذن صرف منتجات'!$L$6:$L$400,'إذن صرف منتجات'!$E$6:$E$400,E50,'إذن صرف منتجات'!$F$6:$F$400,F50,'إذن صرف منتجات'!$G$6:$G$400,"S")</f>
        <v>0</v>
      </c>
      <c r="K50" s="165" t="n">
        <f aca="false">SUMIFS('إذن توريد منتجات'!$L$6:$L$400,'إذن توريد منتجات'!$E$6:$E$400,E50,'إذن توريد منتجات'!$F$6:$F$400,F50,'إذن توريد منتجات'!$G$6:$G$400,"M")-SUMIFS('إذن صرف منتجات'!$L$6:$L$400,'إذن صرف منتجات'!$E$6:$E$400,E50,'إذن صرف منتجات'!$F$6:$F$400,F50,'إذن صرف منتجات'!$G$6:$G$400,"M")</f>
        <v>0</v>
      </c>
      <c r="L50" s="165" t="n">
        <f aca="false">SUMIFS('إذن توريد منتجات'!$L$6:$L$400,'إذن توريد منتجات'!$E$6:$E$400,E50,'إذن توريد منتجات'!$F$6:$F$400,F50,'إذن توريد منتجات'!$G$6:$G$400,"L")-SUMIFS('إذن صرف منتجات'!$L$6:$L$400,'إذن صرف منتجات'!$E$6:$E$400,E50,'إذن صرف منتجات'!$F$6:$F$400,F50,'إذن صرف منتجات'!$G$6:$G$400,"L")</f>
        <v>0</v>
      </c>
      <c r="M50" s="165" t="n">
        <f aca="false">SUMIFS('إذن توريد منتجات'!$L$6:$L$400,'إذن توريد منتجات'!$E$6:$E$400,E50,'إذن توريد منتجات'!$F$6:$F$400,F50,'إذن توريد منتجات'!$G$6:$G$400,"XL")-SUMIFS('إذن صرف منتجات'!$L$6:$L$400,'إذن صرف منتجات'!$E$6:$E$400,E50,'إذن صرف منتجات'!$F$6:$F$400,F50,'إذن صرف منتجات'!$G$6:$G$400,"XL")</f>
        <v>0</v>
      </c>
      <c r="N50" s="165" t="n">
        <f aca="false">SUMIFS('إذن توريد منتجات'!$L$6:$L$400,'إذن توريد منتجات'!$E$6:$E$400,E50,'إذن توريد منتجات'!$F$6:$F$400,F50,'إذن توريد منتجات'!$G$6:$G$400,"2XL")-SUMIFS('إذن صرف منتجات'!$L$6:$L$400,'إذن صرف منتجات'!$E$6:$E$400,E50,'إذن صرف منتجات'!$F$6:$F$400,F50,'إذن صرف منتجات'!$G$6:$G$400,"2XL")</f>
        <v>0</v>
      </c>
      <c r="O50" s="165" t="n">
        <f aca="false">SUMIFS('إذن توريد منتجات'!$L$6:$L$400,'إذن توريد منتجات'!$E$6:$E$400,E50,'إذن توريد منتجات'!$F$6:$F$400,F50,'إذن توريد منتجات'!$G$6:$G$400,"3XL")-SUMIFS('إذن صرف منتجات'!$L$6:$L$400,'إذن صرف منتجات'!$E$6:$E$400,E50,'إذن صرف منتجات'!$F$6:$F$400,F50,'إذن صرف منتجات'!$G$6:$G$400,"3XL")</f>
        <v>0</v>
      </c>
      <c r="P50" s="165" t="n">
        <f aca="false">SUMIFS('إذن توريد منتجات'!$L$6:$L$400,'إذن توريد منتجات'!$E$6:$E$400,E50,'إذن توريد منتجات'!$F$6:$F$400,F50,'إذن توريد منتجات'!$G$6:$G$400,"4XL")-SUMIFS('إذن صرف منتجات'!$L$6:$L$400,'إذن صرف منتجات'!$E$6:$E$400,E50,'إذن صرف منتجات'!$F$6:$F$400,F50,'إذن صرف منتجات'!$G$6:$G$400,"4XL")</f>
        <v>0</v>
      </c>
      <c r="Q50" s="162" t="n">
        <f aca="false">SUMIFS('إذن توريد منتجات'!$L$6:$L$400,'إذن توريد منتجات'!$E$6:$E$400,E50,'إذن توريد منتجات'!$F$6:$F$400,F50,'إذن توريد منتجات'!$G$6:$G$400,"5XL")-SUMIFS('إذن صرف منتجات'!$L$6:$L$400,'إذن صرف منتجات'!$E$6:$E$400,E50,'إذن صرف منتجات'!$F$6:$F$400,F50,'إذن صرف منتجات'!$G$6:$G$400,"5XL")</f>
        <v>0</v>
      </c>
      <c r="R50" s="162" t="n">
        <f aca="false">SUMIFS('إذن توريد منتجات'!$L$6:$L$400,'إذن توريد منتجات'!$E$6:$E$400,E50,'إذن توريد منتجات'!$F$6:$F$400,F50,'إذن توريد منتجات'!$G$6:$G$400,"6XL")-SUMIFS('إذن صرف منتجات'!$L$6:$L$400,'إذن صرف منتجات'!$E$6:$E$400,E50,'إذن صرف منتجات'!$F$6:$F$400,F50,'إذن صرف منتجات'!$G$6:$G$400,"6XL")</f>
        <v>0</v>
      </c>
      <c r="S50" s="162" t="n">
        <f aca="false">SUMIFS('إذن توريد منتجات'!$L$6:$L$400,'إذن توريد منتجات'!$E$6:$E$400,E50,'إذن توريد منتجات'!$F$6:$F$400,F50,'إذن توريد منتجات'!$G$6:$G$400,"7XL")-SUMIFS('إذن صرف منتجات'!$L$6:$L$400,'إذن صرف منتجات'!$E$6:$E$400,E50,'إذن صرف منتجات'!$F$6:$F$400,F50,'إذن صرف منتجات'!$G$6:$G$400,"7XL")</f>
        <v>0</v>
      </c>
      <c r="T50" s="163" t="n">
        <f aca="false">SUM(I50:S50)</f>
        <v>0</v>
      </c>
      <c r="U50" s="114"/>
    </row>
    <row r="51" customFormat="false" ht="15" hidden="false" customHeight="true" outlineLevel="0" collapsed="false">
      <c r="A51" s="157"/>
      <c r="B51" s="172"/>
      <c r="C51" s="110"/>
      <c r="D51" s="157" t="n">
        <v>39</v>
      </c>
      <c r="E51" s="172" t="s">
        <v>67</v>
      </c>
      <c r="F51" s="110" t="str">
        <f aca="false">إعدادات!$E$15</f>
        <v>زيتي </v>
      </c>
      <c r="G51" s="159"/>
      <c r="H51" s="160"/>
      <c r="I51" s="161" t="n">
        <f aca="false">SUMIFS('إذن توريد منتجات'!$L$6:$L$400,'إذن توريد منتجات'!$E$6:$E$400,E51,'إذن توريد منتجات'!$F$6:$F$400,F51,'إذن توريد منتجات'!$G$6:$G$400,"XS")-SUMIFS('إذن صرف منتجات'!$L$6:$L$400,'إذن صرف منتجات'!$E$6:$E$400,E51,'إذن صرف منتجات'!$F$6:$F$400,F51,'إذن صرف منتجات'!$G$6:$G$400,"XS")</f>
        <v>0</v>
      </c>
      <c r="J51" s="161" t="n">
        <f aca="false">SUMIFS('إذن توريد منتجات'!$L$6:$L$400,'إذن توريد منتجات'!$E$6:$E$400,E51,'إذن توريد منتجات'!$F$6:$F$400,F51,'إذن توريد منتجات'!$G$6:$G$400,"S")-SUMIFS('إذن صرف منتجات'!$L$6:$L$400,'إذن صرف منتجات'!$E$6:$E$400,E51,'إذن صرف منتجات'!$F$6:$F$400,F51,'إذن صرف منتجات'!$G$6:$G$400,"S")</f>
        <v>0</v>
      </c>
      <c r="K51" s="161" t="n">
        <f aca="false">SUMIFS('إذن توريد منتجات'!$L$6:$L$400,'إذن توريد منتجات'!$E$6:$E$400,E51,'إذن توريد منتجات'!$F$6:$F$400,F51,'إذن توريد منتجات'!$G$6:$G$400,"M")-SUMIFS('إذن صرف منتجات'!$L$6:$L$400,'إذن صرف منتجات'!$E$6:$E$400,E51,'إذن صرف منتجات'!$F$6:$F$400,F51,'إذن صرف منتجات'!$G$6:$G$400,"M")</f>
        <v>0</v>
      </c>
      <c r="L51" s="161" t="n">
        <f aca="false">SUMIFS('إذن توريد منتجات'!$L$6:$L$400,'إذن توريد منتجات'!$E$6:$E$400,E51,'إذن توريد منتجات'!$F$6:$F$400,F51,'إذن توريد منتجات'!$G$6:$G$400,"L")-SUMIFS('إذن صرف منتجات'!$L$6:$L$400,'إذن صرف منتجات'!$E$6:$E$400,E51,'إذن صرف منتجات'!$F$6:$F$400,F51,'إذن صرف منتجات'!$G$6:$G$400,"L")</f>
        <v>0</v>
      </c>
      <c r="M51" s="161" t="n">
        <f aca="false">SUMIFS('إذن توريد منتجات'!$L$6:$L$400,'إذن توريد منتجات'!$E$6:$E$400,E51,'إذن توريد منتجات'!$F$6:$F$400,F51,'إذن توريد منتجات'!$G$6:$G$400,"XL")-SUMIFS('إذن صرف منتجات'!$L$6:$L$400,'إذن صرف منتجات'!$E$6:$E$400,E51,'إذن صرف منتجات'!$F$6:$F$400,F51,'إذن صرف منتجات'!$G$6:$G$400,"XL")</f>
        <v>0</v>
      </c>
      <c r="N51" s="161" t="n">
        <f aca="false">SUMIFS('إذن توريد منتجات'!$L$6:$L$400,'إذن توريد منتجات'!$E$6:$E$400,E51,'إذن توريد منتجات'!$F$6:$F$400,F51,'إذن توريد منتجات'!$G$6:$G$400,"2XL")-SUMIFS('إذن صرف منتجات'!$L$6:$L$400,'إذن صرف منتجات'!$E$6:$E$400,E51,'إذن صرف منتجات'!$F$6:$F$400,F51,'إذن صرف منتجات'!$G$6:$G$400,"2XL")</f>
        <v>0</v>
      </c>
      <c r="O51" s="161" t="n">
        <f aca="false">SUMIFS('إذن توريد منتجات'!$L$6:$L$400,'إذن توريد منتجات'!$E$6:$E$400,E51,'إذن توريد منتجات'!$F$6:$F$400,F51,'إذن توريد منتجات'!$G$6:$G$400,"3XL")-SUMIFS('إذن صرف منتجات'!$L$6:$L$400,'إذن صرف منتجات'!$E$6:$E$400,E51,'إذن صرف منتجات'!$F$6:$F$400,F51,'إذن صرف منتجات'!$G$6:$G$400,"3XL")</f>
        <v>0</v>
      </c>
      <c r="P51" s="161" t="n">
        <f aca="false">SUMIFS('إذن توريد منتجات'!$L$6:$L$400,'إذن توريد منتجات'!$E$6:$E$400,E51,'إذن توريد منتجات'!$F$6:$F$400,F51,'إذن توريد منتجات'!$G$6:$G$400,"4XL")-SUMIFS('إذن صرف منتجات'!$L$6:$L$400,'إذن صرف منتجات'!$E$6:$E$400,E51,'إذن صرف منتجات'!$F$6:$F$400,F51,'إذن صرف منتجات'!$G$6:$G$400,"4XL")</f>
        <v>0</v>
      </c>
      <c r="Q51" s="162" t="n">
        <f aca="false">SUMIFS('إذن توريد منتجات'!$L$6:$L$400,'إذن توريد منتجات'!$E$6:$E$400,E51,'إذن توريد منتجات'!$F$6:$F$400,F51,'إذن توريد منتجات'!$G$6:$G$400,"5XL")-SUMIFS('إذن صرف منتجات'!$L$6:$L$400,'إذن صرف منتجات'!$E$6:$E$400,E51,'إذن صرف منتجات'!$F$6:$F$400,F51,'إذن صرف منتجات'!$G$6:$G$400,"5XL")</f>
        <v>0</v>
      </c>
      <c r="R51" s="162" t="n">
        <f aca="false">SUMIFS('إذن توريد منتجات'!$L$6:$L$400,'إذن توريد منتجات'!$E$6:$E$400,E51,'إذن توريد منتجات'!$F$6:$F$400,F51,'إذن توريد منتجات'!$G$6:$G$400,"6XL")-SUMIFS('إذن صرف منتجات'!$L$6:$L$400,'إذن صرف منتجات'!$E$6:$E$400,E51,'إذن صرف منتجات'!$F$6:$F$400,F51,'إذن صرف منتجات'!$G$6:$G$400,"6XL")</f>
        <v>0</v>
      </c>
      <c r="S51" s="162" t="n">
        <f aca="false">SUMIFS('إذن توريد منتجات'!$L$6:$L$400,'إذن توريد منتجات'!$E$6:$E$400,E51,'إذن توريد منتجات'!$F$6:$F$400,F51,'إذن توريد منتجات'!$G$6:$G$400,"7XL")-SUMIFS('إذن صرف منتجات'!$L$6:$L$400,'إذن صرف منتجات'!$E$6:$E$400,E51,'إذن صرف منتجات'!$F$6:$F$400,F51,'إذن صرف منتجات'!$G$6:$G$400,"7XL")</f>
        <v>0</v>
      </c>
      <c r="T51" s="163" t="n">
        <f aca="false">SUM(I51:S51)</f>
        <v>0</v>
      </c>
      <c r="U51" s="164"/>
    </row>
    <row r="52" customFormat="false" ht="15" hidden="false" customHeight="true" outlineLevel="0" collapsed="false">
      <c r="A52" s="96"/>
      <c r="B52" s="172"/>
      <c r="C52" s="111"/>
      <c r="D52" s="96" t="n">
        <v>40</v>
      </c>
      <c r="E52" s="172" t="s">
        <v>67</v>
      </c>
      <c r="F52" s="111" t="str">
        <f aca="false">إعدادات!$E$16</f>
        <v>بترولي</v>
      </c>
      <c r="G52" s="159"/>
      <c r="H52" s="160"/>
      <c r="I52" s="165" t="n">
        <f aca="false">SUMIFS('إذن توريد منتجات'!$L$6:$L$400,'إذن توريد منتجات'!$E$6:$E$400,E52,'إذن توريد منتجات'!$F$6:$F$400,F52,'إذن توريد منتجات'!$G$6:$G$400,"XS")-SUMIFS('إذن صرف منتجات'!$L$6:$L$400,'إذن صرف منتجات'!$E$6:$E$400,E52,'إذن صرف منتجات'!$F$6:$F$400,F52,'إذن صرف منتجات'!$G$6:$G$400,"XS")</f>
        <v>0</v>
      </c>
      <c r="J52" s="165" t="n">
        <f aca="false">SUMIFS('إذن توريد منتجات'!$L$6:$L$400,'إذن توريد منتجات'!$E$6:$E$400,E52,'إذن توريد منتجات'!$F$6:$F$400,F52,'إذن توريد منتجات'!$G$6:$G$400,"S")-SUMIFS('إذن صرف منتجات'!$L$6:$L$400,'إذن صرف منتجات'!$E$6:$E$400,E52,'إذن صرف منتجات'!$F$6:$F$400,F52,'إذن صرف منتجات'!$G$6:$G$400,"S")</f>
        <v>0</v>
      </c>
      <c r="K52" s="165" t="n">
        <f aca="false">SUMIFS('إذن توريد منتجات'!$L$6:$L$400,'إذن توريد منتجات'!$E$6:$E$400,E52,'إذن توريد منتجات'!$F$6:$F$400,F52,'إذن توريد منتجات'!$G$6:$G$400,"M")-SUMIFS('إذن صرف منتجات'!$L$6:$L$400,'إذن صرف منتجات'!$E$6:$E$400,E52,'إذن صرف منتجات'!$F$6:$F$400,F52,'إذن صرف منتجات'!$G$6:$G$400,"M")</f>
        <v>0</v>
      </c>
      <c r="L52" s="165" t="n">
        <f aca="false">SUMIFS('إذن توريد منتجات'!$L$6:$L$400,'إذن توريد منتجات'!$E$6:$E$400,E52,'إذن توريد منتجات'!$F$6:$F$400,F52,'إذن توريد منتجات'!$G$6:$G$400,"L")-SUMIFS('إذن صرف منتجات'!$L$6:$L$400,'إذن صرف منتجات'!$E$6:$E$400,E52,'إذن صرف منتجات'!$F$6:$F$400,F52,'إذن صرف منتجات'!$G$6:$G$400,"L")</f>
        <v>0</v>
      </c>
      <c r="M52" s="165" t="n">
        <f aca="false">SUMIFS('إذن توريد منتجات'!$L$6:$L$400,'إذن توريد منتجات'!$E$6:$E$400,E52,'إذن توريد منتجات'!$F$6:$F$400,F52,'إذن توريد منتجات'!$G$6:$G$400,"XL")-SUMIFS('إذن صرف منتجات'!$L$6:$L$400,'إذن صرف منتجات'!$E$6:$E$400,E52,'إذن صرف منتجات'!$F$6:$F$400,F52,'إذن صرف منتجات'!$G$6:$G$400,"XL")</f>
        <v>0</v>
      </c>
      <c r="N52" s="165" t="n">
        <f aca="false">SUMIFS('إذن توريد منتجات'!$L$6:$L$400,'إذن توريد منتجات'!$E$6:$E$400,E52,'إذن توريد منتجات'!$F$6:$F$400,F52,'إذن توريد منتجات'!$G$6:$G$400,"2XL")-SUMIFS('إذن صرف منتجات'!$L$6:$L$400,'إذن صرف منتجات'!$E$6:$E$400,E52,'إذن صرف منتجات'!$F$6:$F$400,F52,'إذن صرف منتجات'!$G$6:$G$400,"2XL")</f>
        <v>0</v>
      </c>
      <c r="O52" s="165" t="n">
        <f aca="false">SUMIFS('إذن توريد منتجات'!$L$6:$L$400,'إذن توريد منتجات'!$E$6:$E$400,E52,'إذن توريد منتجات'!$F$6:$F$400,F52,'إذن توريد منتجات'!$G$6:$G$400,"3XL")-SUMIFS('إذن صرف منتجات'!$L$6:$L$400,'إذن صرف منتجات'!$E$6:$E$400,E52,'إذن صرف منتجات'!$F$6:$F$400,F52,'إذن صرف منتجات'!$G$6:$G$400,"3XL")</f>
        <v>0</v>
      </c>
      <c r="P52" s="165" t="n">
        <f aca="false">SUMIFS('إذن توريد منتجات'!$L$6:$L$400,'إذن توريد منتجات'!$E$6:$E$400,E52,'إذن توريد منتجات'!$F$6:$F$400,F52,'إذن توريد منتجات'!$G$6:$G$400,"4XL")-SUMIFS('إذن صرف منتجات'!$L$6:$L$400,'إذن صرف منتجات'!$E$6:$E$400,E52,'إذن صرف منتجات'!$F$6:$F$400,F52,'إذن صرف منتجات'!$G$6:$G$400,"4XL")</f>
        <v>0</v>
      </c>
      <c r="Q52" s="162" t="n">
        <f aca="false">SUMIFS('إذن توريد منتجات'!$L$6:$L$400,'إذن توريد منتجات'!$E$6:$E$400,E52,'إذن توريد منتجات'!$F$6:$F$400,F52,'إذن توريد منتجات'!$G$6:$G$400,"5XL")-SUMIFS('إذن صرف منتجات'!$L$6:$L$400,'إذن صرف منتجات'!$E$6:$E$400,E52,'إذن صرف منتجات'!$F$6:$F$400,F52,'إذن صرف منتجات'!$G$6:$G$400,"5XL")</f>
        <v>0</v>
      </c>
      <c r="R52" s="162" t="n">
        <f aca="false">SUMIFS('إذن توريد منتجات'!$L$6:$L$400,'إذن توريد منتجات'!$E$6:$E$400,E52,'إذن توريد منتجات'!$F$6:$F$400,F52,'إذن توريد منتجات'!$G$6:$G$400,"6XL")-SUMIFS('إذن صرف منتجات'!$L$6:$L$400,'إذن صرف منتجات'!$E$6:$E$400,E52,'إذن صرف منتجات'!$F$6:$F$400,F52,'إذن صرف منتجات'!$G$6:$G$400,"6XL")</f>
        <v>0</v>
      </c>
      <c r="S52" s="162" t="n">
        <f aca="false">SUMIFS('إذن توريد منتجات'!$L$6:$L$400,'إذن توريد منتجات'!$E$6:$E$400,E52,'إذن توريد منتجات'!$F$6:$F$400,F52,'إذن توريد منتجات'!$G$6:$G$400,"7XL")-SUMIFS('إذن صرف منتجات'!$L$6:$L$400,'إذن صرف منتجات'!$E$6:$E$400,E52,'إذن صرف منتجات'!$F$6:$F$400,F52,'إذن صرف منتجات'!$G$6:$G$400,"7XL")</f>
        <v>0</v>
      </c>
      <c r="T52" s="163" t="n">
        <f aca="false">SUM(I52:S52)</f>
        <v>0</v>
      </c>
      <c r="U52" s="114"/>
    </row>
    <row r="53" customFormat="false" ht="15" hidden="false" customHeight="true" outlineLevel="0" collapsed="false">
      <c r="A53" s="157"/>
      <c r="B53" s="172"/>
      <c r="C53" s="112"/>
      <c r="D53" s="157" t="n">
        <v>41</v>
      </c>
      <c r="E53" s="172" t="s">
        <v>67</v>
      </c>
      <c r="F53" s="112" t="str">
        <f aca="false">إعدادات!$E$17</f>
        <v>نبيتي</v>
      </c>
      <c r="G53" s="159"/>
      <c r="H53" s="160"/>
      <c r="I53" s="161" t="n">
        <f aca="false">SUMIFS('إذن توريد منتجات'!$L$6:$L$400,'إذن توريد منتجات'!$E$6:$E$400,E53,'إذن توريد منتجات'!$F$6:$F$400,F53,'إذن توريد منتجات'!$G$6:$G$400,"XS")-SUMIFS('إذن صرف منتجات'!$L$6:$L$400,'إذن صرف منتجات'!$E$6:$E$400,E53,'إذن صرف منتجات'!$F$6:$F$400,F53,'إذن صرف منتجات'!$G$6:$G$400,"XS")</f>
        <v>0</v>
      </c>
      <c r="J53" s="161" t="n">
        <f aca="false">SUMIFS('إذن توريد منتجات'!$L$6:$L$400,'إذن توريد منتجات'!$E$6:$E$400,E53,'إذن توريد منتجات'!$F$6:$F$400,F53,'إذن توريد منتجات'!$G$6:$G$400,"S")-SUMIFS('إذن صرف منتجات'!$L$6:$L$400,'إذن صرف منتجات'!$E$6:$E$400,E53,'إذن صرف منتجات'!$F$6:$F$400,F53,'إذن صرف منتجات'!$G$6:$G$400,"S")</f>
        <v>0</v>
      </c>
      <c r="K53" s="161" t="n">
        <f aca="false">SUMIFS('إذن توريد منتجات'!$L$6:$L$400,'إذن توريد منتجات'!$E$6:$E$400,E53,'إذن توريد منتجات'!$F$6:$F$400,F53,'إذن توريد منتجات'!$G$6:$G$400,"M")-SUMIFS('إذن صرف منتجات'!$L$6:$L$400,'إذن صرف منتجات'!$E$6:$E$400,E53,'إذن صرف منتجات'!$F$6:$F$400,F53,'إذن صرف منتجات'!$G$6:$G$400,"M")</f>
        <v>0</v>
      </c>
      <c r="L53" s="161" t="n">
        <f aca="false">SUMIFS('إذن توريد منتجات'!$L$6:$L$400,'إذن توريد منتجات'!$E$6:$E$400,E53,'إذن توريد منتجات'!$F$6:$F$400,F53,'إذن توريد منتجات'!$G$6:$G$400,"L")-SUMIFS('إذن صرف منتجات'!$L$6:$L$400,'إذن صرف منتجات'!$E$6:$E$400,E53,'إذن صرف منتجات'!$F$6:$F$400,F53,'إذن صرف منتجات'!$G$6:$G$400,"L")</f>
        <v>0</v>
      </c>
      <c r="M53" s="161" t="n">
        <f aca="false">SUMIFS('إذن توريد منتجات'!$L$6:$L$400,'إذن توريد منتجات'!$E$6:$E$400,E53,'إذن توريد منتجات'!$F$6:$F$400,F53,'إذن توريد منتجات'!$G$6:$G$400,"XL")-SUMIFS('إذن صرف منتجات'!$L$6:$L$400,'إذن صرف منتجات'!$E$6:$E$400,E53,'إذن صرف منتجات'!$F$6:$F$400,F53,'إذن صرف منتجات'!$G$6:$G$400,"XL")</f>
        <v>0</v>
      </c>
      <c r="N53" s="161" t="n">
        <f aca="false">SUMIFS('إذن توريد منتجات'!$L$6:$L$400,'إذن توريد منتجات'!$E$6:$E$400,E53,'إذن توريد منتجات'!$F$6:$F$400,F53,'إذن توريد منتجات'!$G$6:$G$400,"2XL")-SUMIFS('إذن صرف منتجات'!$L$6:$L$400,'إذن صرف منتجات'!$E$6:$E$400,E53,'إذن صرف منتجات'!$F$6:$F$400,F53,'إذن صرف منتجات'!$G$6:$G$400,"2XL")</f>
        <v>0</v>
      </c>
      <c r="O53" s="161" t="n">
        <f aca="false">SUMIFS('إذن توريد منتجات'!$L$6:$L$400,'إذن توريد منتجات'!$E$6:$E$400,E53,'إذن توريد منتجات'!$F$6:$F$400,F53,'إذن توريد منتجات'!$G$6:$G$400,"3XL")-SUMIFS('إذن صرف منتجات'!$L$6:$L$400,'إذن صرف منتجات'!$E$6:$E$400,E53,'إذن صرف منتجات'!$F$6:$F$400,F53,'إذن صرف منتجات'!$G$6:$G$400,"3XL")</f>
        <v>0</v>
      </c>
      <c r="P53" s="161" t="n">
        <f aca="false">SUMIFS('إذن توريد منتجات'!$L$6:$L$400,'إذن توريد منتجات'!$E$6:$E$400,E53,'إذن توريد منتجات'!$F$6:$F$400,F53,'إذن توريد منتجات'!$G$6:$G$400,"4XL")-SUMIFS('إذن صرف منتجات'!$L$6:$L$400,'إذن صرف منتجات'!$E$6:$E$400,E53,'إذن صرف منتجات'!$F$6:$F$400,F53,'إذن صرف منتجات'!$G$6:$G$400,"4XL")</f>
        <v>0</v>
      </c>
      <c r="Q53" s="162" t="n">
        <f aca="false">SUMIFS('إذن توريد منتجات'!$L$6:$L$400,'إذن توريد منتجات'!$E$6:$E$400,E53,'إذن توريد منتجات'!$F$6:$F$400,F53,'إذن توريد منتجات'!$G$6:$G$400,"5XL")-SUMIFS('إذن صرف منتجات'!$L$6:$L$400,'إذن صرف منتجات'!$E$6:$E$400,E53,'إذن صرف منتجات'!$F$6:$F$400,F53,'إذن صرف منتجات'!$G$6:$G$400,"5XL")</f>
        <v>0</v>
      </c>
      <c r="R53" s="162" t="n">
        <f aca="false">SUMIFS('إذن توريد منتجات'!$L$6:$L$400,'إذن توريد منتجات'!$E$6:$E$400,E53,'إذن توريد منتجات'!$F$6:$F$400,F53,'إذن توريد منتجات'!$G$6:$G$400,"6XL")-SUMIFS('إذن صرف منتجات'!$L$6:$L$400,'إذن صرف منتجات'!$E$6:$E$400,E53,'إذن صرف منتجات'!$F$6:$F$400,F53,'إذن صرف منتجات'!$G$6:$G$400,"6XL")</f>
        <v>0</v>
      </c>
      <c r="S53" s="162" t="n">
        <f aca="false">SUMIFS('إذن توريد منتجات'!$L$6:$L$400,'إذن توريد منتجات'!$E$6:$E$400,E53,'إذن توريد منتجات'!$F$6:$F$400,F53,'إذن توريد منتجات'!$G$6:$G$400,"7XL")-SUMIFS('إذن صرف منتجات'!$L$6:$L$400,'إذن صرف منتجات'!$E$6:$E$400,E53,'إذن صرف منتجات'!$F$6:$F$400,F53,'إذن صرف منتجات'!$G$6:$G$400,"7XL")</f>
        <v>0</v>
      </c>
      <c r="T53" s="163" t="n">
        <f aca="false">SUM(I53:S53)</f>
        <v>0</v>
      </c>
      <c r="U53" s="164"/>
    </row>
    <row r="54" customFormat="false" ht="15" hidden="false" customHeight="true" outlineLevel="0" collapsed="false">
      <c r="A54" s="96"/>
      <c r="B54" s="172"/>
      <c r="C54" s="111"/>
      <c r="D54" s="96" t="n">
        <v>42</v>
      </c>
      <c r="E54" s="172" t="s">
        <v>67</v>
      </c>
      <c r="F54" s="111" t="str">
        <f aca="false">إعدادات!$E$18</f>
        <v>منت جرين</v>
      </c>
      <c r="G54" s="159"/>
      <c r="H54" s="160"/>
      <c r="I54" s="165" t="n">
        <f aca="false">SUMIFS('إذن توريد منتجات'!$L$6:$L$400,'إذن توريد منتجات'!$E$6:$E$400,E54,'إذن توريد منتجات'!$F$6:$F$400,F54,'إذن توريد منتجات'!$G$6:$G$400,"XS")-SUMIFS('إذن صرف منتجات'!$L$6:$L$400,'إذن صرف منتجات'!$E$6:$E$400,E54,'إذن صرف منتجات'!$F$6:$F$400,F54,'إذن صرف منتجات'!$G$6:$G$400,"XS")</f>
        <v>0</v>
      </c>
      <c r="J54" s="165" t="n">
        <f aca="false">SUMIFS('إذن توريد منتجات'!$L$6:$L$400,'إذن توريد منتجات'!$E$6:$E$400,E54,'إذن توريد منتجات'!$F$6:$F$400,F54,'إذن توريد منتجات'!$G$6:$G$400,"S")-SUMIFS('إذن صرف منتجات'!$L$6:$L$400,'إذن صرف منتجات'!$E$6:$E$400,E54,'إذن صرف منتجات'!$F$6:$F$400,F54,'إذن صرف منتجات'!$G$6:$G$400,"S")</f>
        <v>0</v>
      </c>
      <c r="K54" s="165" t="n">
        <f aca="false">SUMIFS('إذن توريد منتجات'!$L$6:$L$400,'إذن توريد منتجات'!$E$6:$E$400,E54,'إذن توريد منتجات'!$F$6:$F$400,F54,'إذن توريد منتجات'!$G$6:$G$400,"M")-SUMIFS('إذن صرف منتجات'!$L$6:$L$400,'إذن صرف منتجات'!$E$6:$E$400,E54,'إذن صرف منتجات'!$F$6:$F$400,F54,'إذن صرف منتجات'!$G$6:$G$400,"M")</f>
        <v>0</v>
      </c>
      <c r="L54" s="165" t="n">
        <f aca="false">SUMIFS('إذن توريد منتجات'!$L$6:$L$400,'إذن توريد منتجات'!$E$6:$E$400,E54,'إذن توريد منتجات'!$F$6:$F$400,F54,'إذن توريد منتجات'!$G$6:$G$400,"L")-SUMIFS('إذن صرف منتجات'!$L$6:$L$400,'إذن صرف منتجات'!$E$6:$E$400,E54,'إذن صرف منتجات'!$F$6:$F$400,F54,'إذن صرف منتجات'!$G$6:$G$400,"L")</f>
        <v>0</v>
      </c>
      <c r="M54" s="165" t="n">
        <f aca="false">SUMIFS('إذن توريد منتجات'!$L$6:$L$400,'إذن توريد منتجات'!$E$6:$E$400,E54,'إذن توريد منتجات'!$F$6:$F$400,F54,'إذن توريد منتجات'!$G$6:$G$400,"XL")-SUMIFS('إذن صرف منتجات'!$L$6:$L$400,'إذن صرف منتجات'!$E$6:$E$400,E54,'إذن صرف منتجات'!$F$6:$F$400,F54,'إذن صرف منتجات'!$G$6:$G$400,"XL")</f>
        <v>0</v>
      </c>
      <c r="N54" s="165" t="n">
        <f aca="false">SUMIFS('إذن توريد منتجات'!$L$6:$L$400,'إذن توريد منتجات'!$E$6:$E$400,E54,'إذن توريد منتجات'!$F$6:$F$400,F54,'إذن توريد منتجات'!$G$6:$G$400,"2XL")-SUMIFS('إذن صرف منتجات'!$L$6:$L$400,'إذن صرف منتجات'!$E$6:$E$400,E54,'إذن صرف منتجات'!$F$6:$F$400,F54,'إذن صرف منتجات'!$G$6:$G$400,"2XL")</f>
        <v>0</v>
      </c>
      <c r="O54" s="165" t="n">
        <f aca="false">SUMIFS('إذن توريد منتجات'!$L$6:$L$400,'إذن توريد منتجات'!$E$6:$E$400,E54,'إذن توريد منتجات'!$F$6:$F$400,F54,'إذن توريد منتجات'!$G$6:$G$400,"3XL")-SUMIFS('إذن صرف منتجات'!$L$6:$L$400,'إذن صرف منتجات'!$E$6:$E$400,E54,'إذن صرف منتجات'!$F$6:$F$400,F54,'إذن صرف منتجات'!$G$6:$G$400,"3XL")</f>
        <v>0</v>
      </c>
      <c r="P54" s="165" t="n">
        <f aca="false">SUMIFS('إذن توريد منتجات'!$L$6:$L$400,'إذن توريد منتجات'!$E$6:$E$400,E54,'إذن توريد منتجات'!$F$6:$F$400,F54,'إذن توريد منتجات'!$G$6:$G$400,"4XL")-SUMIFS('إذن صرف منتجات'!$L$6:$L$400,'إذن صرف منتجات'!$E$6:$E$400,E54,'إذن صرف منتجات'!$F$6:$F$400,F54,'إذن صرف منتجات'!$G$6:$G$400,"4XL")</f>
        <v>0</v>
      </c>
      <c r="Q54" s="162" t="n">
        <f aca="false">SUMIFS('إذن توريد منتجات'!$L$6:$L$400,'إذن توريد منتجات'!$E$6:$E$400,E54,'إذن توريد منتجات'!$F$6:$F$400,F54,'إذن توريد منتجات'!$G$6:$G$400,"5XL")-SUMIFS('إذن صرف منتجات'!$L$6:$L$400,'إذن صرف منتجات'!$E$6:$E$400,E54,'إذن صرف منتجات'!$F$6:$F$400,F54,'إذن صرف منتجات'!$G$6:$G$400,"5XL")</f>
        <v>0</v>
      </c>
      <c r="R54" s="162" t="n">
        <f aca="false">SUMIFS('إذن توريد منتجات'!$L$6:$L$400,'إذن توريد منتجات'!$E$6:$E$400,E54,'إذن توريد منتجات'!$F$6:$F$400,F54,'إذن توريد منتجات'!$G$6:$G$400,"6XL")-SUMIFS('إذن صرف منتجات'!$L$6:$L$400,'إذن صرف منتجات'!$E$6:$E$400,E54,'إذن صرف منتجات'!$F$6:$F$400,F54,'إذن صرف منتجات'!$G$6:$G$400,"6XL")</f>
        <v>0</v>
      </c>
      <c r="S54" s="162" t="n">
        <f aca="false">SUMIFS('إذن توريد منتجات'!$L$6:$L$400,'إذن توريد منتجات'!$E$6:$E$400,E54,'إذن توريد منتجات'!$F$6:$F$400,F54,'إذن توريد منتجات'!$G$6:$G$400,"7XL")-SUMIFS('إذن صرف منتجات'!$L$6:$L$400,'إذن صرف منتجات'!$E$6:$E$400,E54,'إذن صرف منتجات'!$F$6:$F$400,F54,'إذن صرف منتجات'!$G$6:$G$400,"7XL")</f>
        <v>0</v>
      </c>
      <c r="T54" s="163" t="n">
        <f aca="false">SUM(I54:S54)</f>
        <v>0</v>
      </c>
      <c r="U54" s="114"/>
    </row>
    <row r="55" customFormat="false" ht="15" hidden="false" customHeight="true" outlineLevel="0" collapsed="false">
      <c r="A55" s="114"/>
      <c r="B55" s="172"/>
      <c r="C55" s="170"/>
      <c r="D55" s="114"/>
      <c r="E55" s="172" t="s">
        <v>67</v>
      </c>
      <c r="F55" s="170" t="str">
        <f aca="false">إعدادات!$E$19</f>
        <v>بنك</v>
      </c>
      <c r="G55" s="159"/>
      <c r="H55" s="160"/>
      <c r="I55" s="161" t="n">
        <f aca="false">SUMIFS('إذن توريد منتجات'!$L$6:$L$400,'إذن توريد منتجات'!$E$6:$E$400,E55,'إذن توريد منتجات'!$F$6:$F$400,F55,'إذن توريد منتجات'!$G$6:$G$400,"XS")-SUMIFS('إذن صرف منتجات'!$L$6:$L$400,'إذن صرف منتجات'!$E$6:$E$400,E55,'إذن صرف منتجات'!$F$6:$F$400,F55,'إذن صرف منتجات'!$G$6:$G$400,"XS")</f>
        <v>0</v>
      </c>
      <c r="J55" s="161" t="n">
        <f aca="false">SUMIFS('إذن توريد منتجات'!$L$6:$L$400,'إذن توريد منتجات'!$E$6:$E$400,E55,'إذن توريد منتجات'!$F$6:$F$400,F55,'إذن توريد منتجات'!$G$6:$G$400,"S")-SUMIFS('إذن صرف منتجات'!$L$6:$L$400,'إذن صرف منتجات'!$E$6:$E$400,E55,'إذن صرف منتجات'!$F$6:$F$400,F55,'إذن صرف منتجات'!$G$6:$G$400,"S")</f>
        <v>0</v>
      </c>
      <c r="K55" s="161" t="n">
        <f aca="false">SUMIFS('إذن توريد منتجات'!$L$6:$L$400,'إذن توريد منتجات'!$E$6:$E$400,E55,'إذن توريد منتجات'!$F$6:$F$400,F55,'إذن توريد منتجات'!$G$6:$G$400,"M")-SUMIFS('إذن صرف منتجات'!$L$6:$L$400,'إذن صرف منتجات'!$E$6:$E$400,E55,'إذن صرف منتجات'!$F$6:$F$400,F55,'إذن صرف منتجات'!$G$6:$G$400,"M")</f>
        <v>0</v>
      </c>
      <c r="L55" s="161" t="n">
        <f aca="false">SUMIFS('إذن توريد منتجات'!$L$6:$L$400,'إذن توريد منتجات'!$E$6:$E$400,E55,'إذن توريد منتجات'!$F$6:$F$400,F55,'إذن توريد منتجات'!$G$6:$G$400,"L")-SUMIFS('إذن صرف منتجات'!$L$6:$L$400,'إذن صرف منتجات'!$E$6:$E$400,E55,'إذن صرف منتجات'!$F$6:$F$400,F55,'إذن صرف منتجات'!$G$6:$G$400,"L")</f>
        <v>0</v>
      </c>
      <c r="M55" s="161" t="n">
        <f aca="false">SUMIFS('إذن توريد منتجات'!$L$6:$L$400,'إذن توريد منتجات'!$E$6:$E$400,E55,'إذن توريد منتجات'!$F$6:$F$400,F55,'إذن توريد منتجات'!$G$6:$G$400,"XL")-SUMIFS('إذن صرف منتجات'!$L$6:$L$400,'إذن صرف منتجات'!$E$6:$E$400,E55,'إذن صرف منتجات'!$F$6:$F$400,F55,'إذن صرف منتجات'!$G$6:$G$400,"XL")</f>
        <v>0</v>
      </c>
      <c r="N55" s="161" t="n">
        <f aca="false">SUMIFS('إذن توريد منتجات'!$L$6:$L$400,'إذن توريد منتجات'!$E$6:$E$400,E55,'إذن توريد منتجات'!$F$6:$F$400,F55,'إذن توريد منتجات'!$G$6:$G$400,"2XL")-SUMIFS('إذن صرف منتجات'!$L$6:$L$400,'إذن صرف منتجات'!$E$6:$E$400,E55,'إذن صرف منتجات'!$F$6:$F$400,F55,'إذن صرف منتجات'!$G$6:$G$400,"2XL")</f>
        <v>0</v>
      </c>
      <c r="O55" s="161" t="n">
        <f aca="false">SUMIFS('إذن توريد منتجات'!$L$6:$L$400,'إذن توريد منتجات'!$E$6:$E$400,E55,'إذن توريد منتجات'!$F$6:$F$400,F55,'إذن توريد منتجات'!$G$6:$G$400,"3XL")-SUMIFS('إذن صرف منتجات'!$L$6:$L$400,'إذن صرف منتجات'!$E$6:$E$400,E55,'إذن صرف منتجات'!$F$6:$F$400,F55,'إذن صرف منتجات'!$G$6:$G$400,"3XL")</f>
        <v>0</v>
      </c>
      <c r="P55" s="161" t="n">
        <f aca="false">SUMIFS('إذن توريد منتجات'!$L$6:$L$400,'إذن توريد منتجات'!$E$6:$E$400,E55,'إذن توريد منتجات'!$F$6:$F$400,F55,'إذن توريد منتجات'!$G$6:$G$400,"4XL")-SUMIFS('إذن صرف منتجات'!$L$6:$L$400,'إذن صرف منتجات'!$E$6:$E$400,E55,'إذن صرف منتجات'!$F$6:$F$400,F55,'إذن صرف منتجات'!$G$6:$G$400,"4XL")</f>
        <v>0</v>
      </c>
      <c r="Q55" s="162" t="n">
        <f aca="false">SUMIFS('إذن توريد منتجات'!$L$6:$L$400,'إذن توريد منتجات'!$E$6:$E$400,E55,'إذن توريد منتجات'!$F$6:$F$400,F55,'إذن توريد منتجات'!$G$6:$G$400,"5XL")-SUMIFS('إذن صرف منتجات'!$L$6:$L$400,'إذن صرف منتجات'!$E$6:$E$400,E55,'إذن صرف منتجات'!$F$6:$F$400,F55,'إذن صرف منتجات'!$G$6:$G$400,"5XL")</f>
        <v>0</v>
      </c>
      <c r="R55" s="162" t="n">
        <f aca="false">SUMIFS('إذن توريد منتجات'!$L$6:$L$400,'إذن توريد منتجات'!$E$6:$E$400,E55,'إذن توريد منتجات'!$F$6:$F$400,F55,'إذن توريد منتجات'!$G$6:$G$400,"6XL")-SUMIFS('إذن صرف منتجات'!$L$6:$L$400,'إذن صرف منتجات'!$E$6:$E$400,E55,'إذن صرف منتجات'!$F$6:$F$400,F55,'إذن صرف منتجات'!$G$6:$G$400,"6XL")</f>
        <v>0</v>
      </c>
      <c r="S55" s="162" t="n">
        <f aca="false">SUMIFS('إذن توريد منتجات'!$L$6:$L$400,'إذن توريد منتجات'!$E$6:$E$400,E55,'إذن توريد منتجات'!$F$6:$F$400,F55,'إذن توريد منتجات'!$G$6:$G$400,"7XL")-SUMIFS('إذن صرف منتجات'!$L$6:$L$400,'إذن صرف منتجات'!$E$6:$E$400,E55,'إذن صرف منتجات'!$F$6:$F$400,F55,'إذن صرف منتجات'!$G$6:$G$400,"7XL")</f>
        <v>0</v>
      </c>
      <c r="T55" s="163" t="n">
        <f aca="false">SUM(I55:S55)</f>
        <v>0</v>
      </c>
      <c r="U55" s="164"/>
    </row>
    <row r="56" customFormat="false" ht="15" hidden="false" customHeight="true" outlineLevel="0" collapsed="false">
      <c r="A56" s="164"/>
      <c r="B56" s="172"/>
      <c r="C56" s="115"/>
      <c r="D56" s="164"/>
      <c r="E56" s="172" t="s">
        <v>67</v>
      </c>
      <c r="F56" s="115" t="str">
        <f aca="false">إعدادات!$E$20</f>
        <v>روز</v>
      </c>
      <c r="G56" s="159"/>
      <c r="H56" s="160"/>
      <c r="I56" s="165" t="n">
        <f aca="false">SUMIFS('إذن توريد منتجات'!$L$6:$L$400,'إذن توريد منتجات'!$E$6:$E$400,E56,'إذن توريد منتجات'!$F$6:$F$400,F56,'إذن توريد منتجات'!$G$6:$G$400,"XS")-SUMIFS('إذن صرف منتجات'!$L$6:$L$400,'إذن صرف منتجات'!$E$6:$E$400,E56,'إذن صرف منتجات'!$F$6:$F$400,F56,'إذن صرف منتجات'!$G$6:$G$400,"XS")</f>
        <v>0</v>
      </c>
      <c r="J56" s="165" t="n">
        <f aca="false">SUMIFS('إذن توريد منتجات'!$L$6:$L$400,'إذن توريد منتجات'!$E$6:$E$400,E56,'إذن توريد منتجات'!$F$6:$F$400,F56,'إذن توريد منتجات'!$G$6:$G$400,"S")-SUMIFS('إذن صرف منتجات'!$L$6:$L$400,'إذن صرف منتجات'!$E$6:$E$400,E56,'إذن صرف منتجات'!$F$6:$F$400,F56,'إذن صرف منتجات'!$G$6:$G$400,"S")</f>
        <v>0</v>
      </c>
      <c r="K56" s="165" t="n">
        <f aca="false">SUMIFS('إذن توريد منتجات'!$L$6:$L$400,'إذن توريد منتجات'!$E$6:$E$400,E56,'إذن توريد منتجات'!$F$6:$F$400,F56,'إذن توريد منتجات'!$G$6:$G$400,"M")-SUMIFS('إذن صرف منتجات'!$L$6:$L$400,'إذن صرف منتجات'!$E$6:$E$400,E56,'إذن صرف منتجات'!$F$6:$F$400,F56,'إذن صرف منتجات'!$G$6:$G$400,"M")</f>
        <v>0</v>
      </c>
      <c r="L56" s="165" t="n">
        <f aca="false">SUMIFS('إذن توريد منتجات'!$L$6:$L$400,'إذن توريد منتجات'!$E$6:$E$400,E56,'إذن توريد منتجات'!$F$6:$F$400,F56,'إذن توريد منتجات'!$G$6:$G$400,"L")-SUMIFS('إذن صرف منتجات'!$L$6:$L$400,'إذن صرف منتجات'!$E$6:$E$400,E56,'إذن صرف منتجات'!$F$6:$F$400,F56,'إذن صرف منتجات'!$G$6:$G$400,"L")</f>
        <v>0</v>
      </c>
      <c r="M56" s="165" t="n">
        <f aca="false">SUMIFS('إذن توريد منتجات'!$L$6:$L$400,'إذن توريد منتجات'!$E$6:$E$400,E56,'إذن توريد منتجات'!$F$6:$F$400,F56,'إذن توريد منتجات'!$G$6:$G$400,"XL")-SUMIFS('إذن صرف منتجات'!$L$6:$L$400,'إذن صرف منتجات'!$E$6:$E$400,E56,'إذن صرف منتجات'!$F$6:$F$400,F56,'إذن صرف منتجات'!$G$6:$G$400,"XL")</f>
        <v>0</v>
      </c>
      <c r="N56" s="165" t="n">
        <f aca="false">SUMIFS('إذن توريد منتجات'!$L$6:$L$400,'إذن توريد منتجات'!$E$6:$E$400,E56,'إذن توريد منتجات'!$F$6:$F$400,F56,'إذن توريد منتجات'!$G$6:$G$400,"2XL")-SUMIFS('إذن صرف منتجات'!$L$6:$L$400,'إذن صرف منتجات'!$E$6:$E$400,E56,'إذن صرف منتجات'!$F$6:$F$400,F56,'إذن صرف منتجات'!$G$6:$G$400,"2XL")</f>
        <v>0</v>
      </c>
      <c r="O56" s="165" t="n">
        <f aca="false">SUMIFS('إذن توريد منتجات'!$L$6:$L$400,'إذن توريد منتجات'!$E$6:$E$400,E56,'إذن توريد منتجات'!$F$6:$F$400,F56,'إذن توريد منتجات'!$G$6:$G$400,"3XL")-SUMIFS('إذن صرف منتجات'!$L$6:$L$400,'إذن صرف منتجات'!$E$6:$E$400,E56,'إذن صرف منتجات'!$F$6:$F$400,F56,'إذن صرف منتجات'!$G$6:$G$400,"3XL")</f>
        <v>0</v>
      </c>
      <c r="P56" s="165" t="n">
        <f aca="false">SUMIFS('إذن توريد منتجات'!$L$6:$L$400,'إذن توريد منتجات'!$E$6:$E$400,E56,'إذن توريد منتجات'!$F$6:$F$400,F56,'إذن توريد منتجات'!$G$6:$G$400,"4XL")-SUMIFS('إذن صرف منتجات'!$L$6:$L$400,'إذن صرف منتجات'!$E$6:$E$400,E56,'إذن صرف منتجات'!$F$6:$F$400,F56,'إذن صرف منتجات'!$G$6:$G$400,"4XL")</f>
        <v>0</v>
      </c>
      <c r="Q56" s="162" t="n">
        <f aca="false">SUMIFS('إذن توريد منتجات'!$L$6:$L$400,'إذن توريد منتجات'!$E$6:$E$400,E56,'إذن توريد منتجات'!$F$6:$F$400,F56,'إذن توريد منتجات'!$G$6:$G$400,"5XL")-SUMIFS('إذن صرف منتجات'!$L$6:$L$400,'إذن صرف منتجات'!$E$6:$E$400,E56,'إذن صرف منتجات'!$F$6:$F$400,F56,'إذن صرف منتجات'!$G$6:$G$400,"5XL")</f>
        <v>0</v>
      </c>
      <c r="R56" s="162" t="n">
        <f aca="false">SUMIFS('إذن توريد منتجات'!$L$6:$L$400,'إذن توريد منتجات'!$E$6:$E$400,E56,'إذن توريد منتجات'!$F$6:$F$400,F56,'إذن توريد منتجات'!$G$6:$G$400,"6XL")-SUMIFS('إذن صرف منتجات'!$L$6:$L$400,'إذن صرف منتجات'!$E$6:$E$400,E56,'إذن صرف منتجات'!$F$6:$F$400,F56,'إذن صرف منتجات'!$G$6:$G$400,"6XL")</f>
        <v>0</v>
      </c>
      <c r="S56" s="162" t="n">
        <f aca="false">SUMIFS('إذن توريد منتجات'!$L$6:$L$400,'إذن توريد منتجات'!$E$6:$E$400,E56,'إذن توريد منتجات'!$F$6:$F$400,F56,'إذن توريد منتجات'!$G$6:$G$400,"7XL")-SUMIFS('إذن صرف منتجات'!$L$6:$L$400,'إذن صرف منتجات'!$E$6:$E$400,E56,'إذن صرف منتجات'!$F$6:$F$400,F56,'إذن صرف منتجات'!$G$6:$G$400,"7XL")</f>
        <v>0</v>
      </c>
      <c r="T56" s="163" t="n">
        <f aca="false">SUM(I56:S56)</f>
        <v>0</v>
      </c>
      <c r="U56" s="114"/>
    </row>
    <row r="57" customFormat="false" ht="15" hidden="false" customHeight="true" outlineLevel="0" collapsed="false">
      <c r="A57" s="114"/>
      <c r="B57" s="172"/>
      <c r="C57" s="116"/>
      <c r="D57" s="114"/>
      <c r="E57" s="172" t="s">
        <v>67</v>
      </c>
      <c r="F57" s="116" t="str">
        <f aca="false">إعدادات!$E$21</f>
        <v>موف فاتح</v>
      </c>
      <c r="G57" s="159"/>
      <c r="H57" s="160"/>
      <c r="I57" s="161" t="n">
        <f aca="false">SUMIFS('إذن توريد منتجات'!$L$6:$L$400,'إذن توريد منتجات'!$E$6:$E$400,E57,'إذن توريد منتجات'!$F$6:$F$400,F57,'إذن توريد منتجات'!$G$6:$G$400,"XS")-SUMIFS('إذن صرف منتجات'!$L$6:$L$400,'إذن صرف منتجات'!$E$6:$E$400,E57,'إذن صرف منتجات'!$F$6:$F$400,F57,'إذن صرف منتجات'!$G$6:$G$400,"XS")</f>
        <v>0</v>
      </c>
      <c r="J57" s="161" t="n">
        <f aca="false">SUMIFS('إذن توريد منتجات'!$L$6:$L$400,'إذن توريد منتجات'!$E$6:$E$400,E57,'إذن توريد منتجات'!$F$6:$F$400,F57,'إذن توريد منتجات'!$G$6:$G$400,"S")-SUMIFS('إذن صرف منتجات'!$L$6:$L$400,'إذن صرف منتجات'!$E$6:$E$400,E57,'إذن صرف منتجات'!$F$6:$F$400,F57,'إذن صرف منتجات'!$G$6:$G$400,"S")</f>
        <v>0</v>
      </c>
      <c r="K57" s="161" t="n">
        <f aca="false">SUMIFS('إذن توريد منتجات'!$L$6:$L$400,'إذن توريد منتجات'!$E$6:$E$400,E57,'إذن توريد منتجات'!$F$6:$F$400,F57,'إذن توريد منتجات'!$G$6:$G$400,"M")-SUMIFS('إذن صرف منتجات'!$L$6:$L$400,'إذن صرف منتجات'!$E$6:$E$400,E57,'إذن صرف منتجات'!$F$6:$F$400,F57,'إذن صرف منتجات'!$G$6:$G$400,"M")</f>
        <v>0</v>
      </c>
      <c r="L57" s="161" t="n">
        <f aca="false">SUMIFS('إذن توريد منتجات'!$L$6:$L$400,'إذن توريد منتجات'!$E$6:$E$400,E57,'إذن توريد منتجات'!$F$6:$F$400,F57,'إذن توريد منتجات'!$G$6:$G$400,"L")-SUMIFS('إذن صرف منتجات'!$L$6:$L$400,'إذن صرف منتجات'!$E$6:$E$400,E57,'إذن صرف منتجات'!$F$6:$F$400,F57,'إذن صرف منتجات'!$G$6:$G$400,"L")</f>
        <v>0</v>
      </c>
      <c r="M57" s="161" t="n">
        <f aca="false">SUMIFS('إذن توريد منتجات'!$L$6:$L$400,'إذن توريد منتجات'!$E$6:$E$400,E57,'إذن توريد منتجات'!$F$6:$F$400,F57,'إذن توريد منتجات'!$G$6:$G$400,"XL")-SUMIFS('إذن صرف منتجات'!$L$6:$L$400,'إذن صرف منتجات'!$E$6:$E$400,E57,'إذن صرف منتجات'!$F$6:$F$400,F57,'إذن صرف منتجات'!$G$6:$G$400,"XL")</f>
        <v>0</v>
      </c>
      <c r="N57" s="161" t="n">
        <f aca="false">SUMIFS('إذن توريد منتجات'!$L$6:$L$400,'إذن توريد منتجات'!$E$6:$E$400,E57,'إذن توريد منتجات'!$F$6:$F$400,F57,'إذن توريد منتجات'!$G$6:$G$400,"2XL")-SUMIFS('إذن صرف منتجات'!$L$6:$L$400,'إذن صرف منتجات'!$E$6:$E$400,E57,'إذن صرف منتجات'!$F$6:$F$400,F57,'إذن صرف منتجات'!$G$6:$G$400,"2XL")</f>
        <v>0</v>
      </c>
      <c r="O57" s="161" t="n">
        <f aca="false">SUMIFS('إذن توريد منتجات'!$L$6:$L$400,'إذن توريد منتجات'!$E$6:$E$400,E57,'إذن توريد منتجات'!$F$6:$F$400,F57,'إذن توريد منتجات'!$G$6:$G$400,"3XL")-SUMIFS('إذن صرف منتجات'!$L$6:$L$400,'إذن صرف منتجات'!$E$6:$E$400,E57,'إذن صرف منتجات'!$F$6:$F$400,F57,'إذن صرف منتجات'!$G$6:$G$400,"3XL")</f>
        <v>0</v>
      </c>
      <c r="P57" s="161" t="n">
        <f aca="false">SUMIFS('إذن توريد منتجات'!$L$6:$L$400,'إذن توريد منتجات'!$E$6:$E$400,E57,'إذن توريد منتجات'!$F$6:$F$400,F57,'إذن توريد منتجات'!$G$6:$G$400,"4XL")-SUMIFS('إذن صرف منتجات'!$L$6:$L$400,'إذن صرف منتجات'!$E$6:$E$400,E57,'إذن صرف منتجات'!$F$6:$F$400,F57,'إذن صرف منتجات'!$G$6:$G$400,"4XL")</f>
        <v>0</v>
      </c>
      <c r="Q57" s="162" t="n">
        <f aca="false">SUMIFS('إذن توريد منتجات'!$L$6:$L$400,'إذن توريد منتجات'!$E$6:$E$400,E57,'إذن توريد منتجات'!$F$6:$F$400,F57,'إذن توريد منتجات'!$G$6:$G$400,"5XL")-SUMIFS('إذن صرف منتجات'!$L$6:$L$400,'إذن صرف منتجات'!$E$6:$E$400,E57,'إذن صرف منتجات'!$F$6:$F$400,F57,'إذن صرف منتجات'!$G$6:$G$400,"5XL")</f>
        <v>0</v>
      </c>
      <c r="R57" s="162" t="n">
        <f aca="false">SUMIFS('إذن توريد منتجات'!$L$6:$L$400,'إذن توريد منتجات'!$E$6:$E$400,E57,'إذن توريد منتجات'!$F$6:$F$400,F57,'إذن توريد منتجات'!$G$6:$G$400,"6XL")-SUMIFS('إذن صرف منتجات'!$L$6:$L$400,'إذن صرف منتجات'!$E$6:$E$400,E57,'إذن صرف منتجات'!$F$6:$F$400,F57,'إذن صرف منتجات'!$G$6:$G$400,"6XL")</f>
        <v>0</v>
      </c>
      <c r="S57" s="162" t="n">
        <f aca="false">SUMIFS('إذن توريد منتجات'!$L$6:$L$400,'إذن توريد منتجات'!$E$6:$E$400,E57,'إذن توريد منتجات'!$F$6:$F$400,F57,'إذن توريد منتجات'!$G$6:$G$400,"7XL")-SUMIFS('إذن صرف منتجات'!$L$6:$L$400,'إذن صرف منتجات'!$E$6:$E$400,E57,'إذن صرف منتجات'!$F$6:$F$400,F57,'إذن صرف منتجات'!$G$6:$G$400,"7XL")</f>
        <v>0</v>
      </c>
      <c r="T57" s="163" t="n">
        <f aca="false">SUM(I57:S57)</f>
        <v>0</v>
      </c>
      <c r="U57" s="164"/>
    </row>
    <row r="58" customFormat="false" ht="15" hidden="false" customHeight="true" outlineLevel="0" collapsed="false">
      <c r="A58" s="173"/>
      <c r="B58" s="118"/>
      <c r="C58" s="118"/>
      <c r="D58" s="173" t="s">
        <v>208</v>
      </c>
      <c r="E58" s="118"/>
      <c r="F58" s="118"/>
      <c r="I58" s="118"/>
      <c r="J58" s="118"/>
      <c r="K58" s="118"/>
      <c r="L58" s="118"/>
      <c r="M58" s="118"/>
      <c r="N58" s="118"/>
      <c r="O58" s="118"/>
      <c r="P58" s="118"/>
      <c r="T58" s="118"/>
      <c r="U58" s="119"/>
    </row>
    <row r="59" customFormat="false" ht="15" hidden="false" customHeight="true" outlineLevel="0" collapsed="false">
      <c r="A59" s="157"/>
      <c r="B59" s="174"/>
      <c r="C59" s="97"/>
      <c r="D59" s="157" t="n">
        <v>43</v>
      </c>
      <c r="E59" s="174" t="s">
        <v>68</v>
      </c>
      <c r="F59" s="97" t="str">
        <f aca="false">إعدادات!$E$5</f>
        <v>كحلي</v>
      </c>
      <c r="G59" s="159"/>
      <c r="H59" s="160"/>
      <c r="I59" s="161" t="n">
        <f aca="false">SUMIFS('إذن توريد منتجات'!$L$6:$L$400,'إذن توريد منتجات'!$E$6:$E$400,E59,'إذن توريد منتجات'!$F$6:$F$400,F59,'إذن توريد منتجات'!$G$6:$G$400,"XS")-SUMIFS('إذن صرف منتجات'!$L$6:$L$400,'إذن صرف منتجات'!$E$6:$E$400,E59,'إذن صرف منتجات'!$F$6:$F$400,F59,'إذن صرف منتجات'!$G$6:$G$400,"XS")</f>
        <v>0</v>
      </c>
      <c r="J59" s="161" t="n">
        <f aca="false">SUMIFS('إذن توريد منتجات'!$L$6:$L$400,'إذن توريد منتجات'!$E$6:$E$400,E59,'إذن توريد منتجات'!$F$6:$F$400,F59,'إذن توريد منتجات'!$G$6:$G$400,"S")-SUMIFS('إذن صرف منتجات'!$L$6:$L$400,'إذن صرف منتجات'!$E$6:$E$400,E59,'إذن صرف منتجات'!$F$6:$F$400,F59,'إذن صرف منتجات'!$G$6:$G$400,"S")</f>
        <v>0</v>
      </c>
      <c r="K59" s="161" t="n">
        <f aca="false">SUMIFS('إذن توريد منتجات'!$L$6:$L$400,'إذن توريد منتجات'!$E$6:$E$400,E59,'إذن توريد منتجات'!$F$6:$F$400,F59,'إذن توريد منتجات'!$G$6:$G$400,"M")-SUMIFS('إذن صرف منتجات'!$L$6:$L$400,'إذن صرف منتجات'!$E$6:$E$400,E59,'إذن صرف منتجات'!$F$6:$F$400,F59,'إذن صرف منتجات'!$G$6:$G$400,"M")</f>
        <v>0</v>
      </c>
      <c r="L59" s="161" t="n">
        <f aca="false">SUMIFS('إذن توريد منتجات'!$L$6:$L$400,'إذن توريد منتجات'!$E$6:$E$400,E59,'إذن توريد منتجات'!$F$6:$F$400,F59,'إذن توريد منتجات'!$G$6:$G$400,"L")-SUMIFS('إذن صرف منتجات'!$L$6:$L$400,'إذن صرف منتجات'!$E$6:$E$400,E59,'إذن صرف منتجات'!$F$6:$F$400,F59,'إذن صرف منتجات'!$G$6:$G$400,"L")</f>
        <v>0</v>
      </c>
      <c r="M59" s="161" t="n">
        <f aca="false">SUMIFS('إذن توريد منتجات'!$L$6:$L$400,'إذن توريد منتجات'!$E$6:$E$400,E59,'إذن توريد منتجات'!$F$6:$F$400,F59,'إذن توريد منتجات'!$G$6:$G$400,"XL")-SUMIFS('إذن صرف منتجات'!$L$6:$L$400,'إذن صرف منتجات'!$E$6:$E$400,E59,'إذن صرف منتجات'!$F$6:$F$400,F59,'إذن صرف منتجات'!$G$6:$G$400,"XL")</f>
        <v>0</v>
      </c>
      <c r="N59" s="161" t="n">
        <f aca="false">SUMIFS('إذن توريد منتجات'!$L$6:$L$400,'إذن توريد منتجات'!$E$6:$E$400,E59,'إذن توريد منتجات'!$F$6:$F$400,F59,'إذن توريد منتجات'!$G$6:$G$400,"2XL")-SUMIFS('إذن صرف منتجات'!$L$6:$L$400,'إذن صرف منتجات'!$E$6:$E$400,E59,'إذن صرف منتجات'!$F$6:$F$400,F59,'إذن صرف منتجات'!$G$6:$G$400,"2XL")</f>
        <v>0</v>
      </c>
      <c r="O59" s="161" t="n">
        <f aca="false">SUMIFS('إذن توريد منتجات'!$L$6:$L$400,'إذن توريد منتجات'!$E$6:$E$400,E59,'إذن توريد منتجات'!$F$6:$F$400,F59,'إذن توريد منتجات'!$G$6:$G$400,"3XL")-SUMIFS('إذن صرف منتجات'!$L$6:$L$400,'إذن صرف منتجات'!$E$6:$E$400,E59,'إذن صرف منتجات'!$F$6:$F$400,F59,'إذن صرف منتجات'!$G$6:$G$400,"3XL")</f>
        <v>0</v>
      </c>
      <c r="P59" s="161" t="n">
        <f aca="false">SUMIFS('إذن توريد منتجات'!$L$6:$L$400,'إذن توريد منتجات'!$E$6:$E$400,E59,'إذن توريد منتجات'!$F$6:$F$400,F59,'إذن توريد منتجات'!$G$6:$G$400,"4XL")-SUMIFS('إذن صرف منتجات'!$L$6:$L$400,'إذن صرف منتجات'!$E$6:$E$400,E59,'إذن صرف منتجات'!$F$6:$F$400,F59,'إذن صرف منتجات'!$G$6:$G$400,"4XL")</f>
        <v>0</v>
      </c>
      <c r="Q59" s="162" t="n">
        <f aca="false">SUMIFS('إذن توريد منتجات'!$L$6:$L$400,'إذن توريد منتجات'!$E$6:$E$400,E59,'إذن توريد منتجات'!$F$6:$F$400,F59,'إذن توريد منتجات'!$G$6:$G$400,"5XL")-SUMIFS('إذن صرف منتجات'!$L$6:$L$400,'إذن صرف منتجات'!$E$6:$E$400,E59,'إذن صرف منتجات'!$F$6:$F$400,F59,'إذن صرف منتجات'!$G$6:$G$400,"5XL")</f>
        <v>0</v>
      </c>
      <c r="R59" s="162" t="n">
        <f aca="false">SUMIFS('إذن توريد منتجات'!$L$6:$L$400,'إذن توريد منتجات'!$E$6:$E$400,E59,'إذن توريد منتجات'!$F$6:$F$400,F59,'إذن توريد منتجات'!$G$6:$G$400,"6XL")-SUMIFS('إذن صرف منتجات'!$L$6:$L$400,'إذن صرف منتجات'!$E$6:$E$400,E59,'إذن صرف منتجات'!$F$6:$F$400,F59,'إذن صرف منتجات'!$G$6:$G$400,"6XL")</f>
        <v>0</v>
      </c>
      <c r="S59" s="162" t="n">
        <f aca="false">SUMIFS('إذن توريد منتجات'!$L$6:$L$400,'إذن توريد منتجات'!$E$6:$E$400,E59,'إذن توريد منتجات'!$F$6:$F$400,F59,'إذن توريد منتجات'!$G$6:$G$400,"7XL")-SUMIFS('إذن صرف منتجات'!$L$6:$L$400,'إذن صرف منتجات'!$E$6:$E$400,E59,'إذن صرف منتجات'!$F$6:$F$400,F59,'إذن صرف منتجات'!$G$6:$G$400,"7XL")</f>
        <v>0</v>
      </c>
      <c r="T59" s="163" t="n">
        <f aca="false">SUM(I59:S59)</f>
        <v>0</v>
      </c>
      <c r="U59" s="164"/>
    </row>
    <row r="60" customFormat="false" ht="15" hidden="false" customHeight="true" outlineLevel="0" collapsed="false">
      <c r="A60" s="96"/>
      <c r="B60" s="174"/>
      <c r="C60" s="101"/>
      <c r="D60" s="96" t="n">
        <v>44</v>
      </c>
      <c r="E60" s="174" t="s">
        <v>68</v>
      </c>
      <c r="F60" s="101" t="str">
        <f aca="false">إعدادات!$E$6</f>
        <v>تركوازي</v>
      </c>
      <c r="G60" s="159"/>
      <c r="H60" s="160"/>
      <c r="I60" s="165" t="n">
        <f aca="false">SUMIFS('إذن توريد منتجات'!$L$6:$L$400,'إذن توريد منتجات'!$E$6:$E$400,E60,'إذن توريد منتجات'!$F$6:$F$400,F60,'إذن توريد منتجات'!$G$6:$G$400,"XS")-SUMIFS('إذن صرف منتجات'!$L$6:$L$400,'إذن صرف منتجات'!$E$6:$E$400,E60,'إذن صرف منتجات'!$F$6:$F$400,F60,'إذن صرف منتجات'!$G$6:$G$400,"XS")</f>
        <v>0</v>
      </c>
      <c r="J60" s="165" t="n">
        <f aca="false">SUMIFS('إذن توريد منتجات'!$L$6:$L$400,'إذن توريد منتجات'!$E$6:$E$400,E60,'إذن توريد منتجات'!$F$6:$F$400,F60,'إذن توريد منتجات'!$G$6:$G$400,"S")-SUMIFS('إذن صرف منتجات'!$L$6:$L$400,'إذن صرف منتجات'!$E$6:$E$400,E60,'إذن صرف منتجات'!$F$6:$F$400,F60,'إذن صرف منتجات'!$G$6:$G$400,"S")</f>
        <v>0</v>
      </c>
      <c r="K60" s="165" t="n">
        <f aca="false">SUMIFS('إذن توريد منتجات'!$L$6:$L$400,'إذن توريد منتجات'!$E$6:$E$400,E60,'إذن توريد منتجات'!$F$6:$F$400,F60,'إذن توريد منتجات'!$G$6:$G$400,"M")-SUMIFS('إذن صرف منتجات'!$L$6:$L$400,'إذن صرف منتجات'!$E$6:$E$400,E60,'إذن صرف منتجات'!$F$6:$F$400,F60,'إذن صرف منتجات'!$G$6:$G$400,"M")</f>
        <v>0</v>
      </c>
      <c r="L60" s="165" t="n">
        <f aca="false">SUMIFS('إذن توريد منتجات'!$L$6:$L$400,'إذن توريد منتجات'!$E$6:$E$400,E60,'إذن توريد منتجات'!$F$6:$F$400,F60,'إذن توريد منتجات'!$G$6:$G$400,"L")-SUMIFS('إذن صرف منتجات'!$L$6:$L$400,'إذن صرف منتجات'!$E$6:$E$400,E60,'إذن صرف منتجات'!$F$6:$F$400,F60,'إذن صرف منتجات'!$G$6:$G$400,"L")</f>
        <v>0</v>
      </c>
      <c r="M60" s="165" t="n">
        <f aca="false">SUMIFS('إذن توريد منتجات'!$L$6:$L$400,'إذن توريد منتجات'!$E$6:$E$400,E60,'إذن توريد منتجات'!$F$6:$F$400,F60,'إذن توريد منتجات'!$G$6:$G$400,"XL")-SUMIFS('إذن صرف منتجات'!$L$6:$L$400,'إذن صرف منتجات'!$E$6:$E$400,E60,'إذن صرف منتجات'!$F$6:$F$400,F60,'إذن صرف منتجات'!$G$6:$G$400,"XL")</f>
        <v>0</v>
      </c>
      <c r="N60" s="165" t="n">
        <f aca="false">SUMIFS('إذن توريد منتجات'!$L$6:$L$400,'إذن توريد منتجات'!$E$6:$E$400,E60,'إذن توريد منتجات'!$F$6:$F$400,F60,'إذن توريد منتجات'!$G$6:$G$400,"2XL")-SUMIFS('إذن صرف منتجات'!$L$6:$L$400,'إذن صرف منتجات'!$E$6:$E$400,E60,'إذن صرف منتجات'!$F$6:$F$400,F60,'إذن صرف منتجات'!$G$6:$G$400,"2XL")</f>
        <v>0</v>
      </c>
      <c r="O60" s="165" t="n">
        <f aca="false">SUMIFS('إذن توريد منتجات'!$L$6:$L$400,'إذن توريد منتجات'!$E$6:$E$400,E60,'إذن توريد منتجات'!$F$6:$F$400,F60,'إذن توريد منتجات'!$G$6:$G$400,"3XL")-SUMIFS('إذن صرف منتجات'!$L$6:$L$400,'إذن صرف منتجات'!$E$6:$E$400,E60,'إذن صرف منتجات'!$F$6:$F$400,F60,'إذن صرف منتجات'!$G$6:$G$400,"3XL")</f>
        <v>0</v>
      </c>
      <c r="P60" s="165" t="n">
        <f aca="false">SUMIFS('إذن توريد منتجات'!$L$6:$L$400,'إذن توريد منتجات'!$E$6:$E$400,E60,'إذن توريد منتجات'!$F$6:$F$400,F60,'إذن توريد منتجات'!$G$6:$G$400,"4XL")-SUMIFS('إذن صرف منتجات'!$L$6:$L$400,'إذن صرف منتجات'!$E$6:$E$400,E60,'إذن صرف منتجات'!$F$6:$F$400,F60,'إذن صرف منتجات'!$G$6:$G$400,"4XL")</f>
        <v>0</v>
      </c>
      <c r="Q60" s="162" t="n">
        <f aca="false">SUMIFS('إذن توريد منتجات'!$L$6:$L$400,'إذن توريد منتجات'!$E$6:$E$400,E60,'إذن توريد منتجات'!$F$6:$F$400,F60,'إذن توريد منتجات'!$G$6:$G$400,"5XL")-SUMIFS('إذن صرف منتجات'!$L$6:$L$400,'إذن صرف منتجات'!$E$6:$E$400,E60,'إذن صرف منتجات'!$F$6:$F$400,F60,'إذن صرف منتجات'!$G$6:$G$400,"5XL")</f>
        <v>0</v>
      </c>
      <c r="R60" s="162" t="n">
        <f aca="false">SUMIFS('إذن توريد منتجات'!$L$6:$L$400,'إذن توريد منتجات'!$E$6:$E$400,E60,'إذن توريد منتجات'!$F$6:$F$400,F60,'إذن توريد منتجات'!$G$6:$G$400,"6XL")-SUMIFS('إذن صرف منتجات'!$L$6:$L$400,'إذن صرف منتجات'!$E$6:$E$400,E60,'إذن صرف منتجات'!$F$6:$F$400,F60,'إذن صرف منتجات'!$G$6:$G$400,"6XL")</f>
        <v>0</v>
      </c>
      <c r="S60" s="162" t="n">
        <f aca="false">SUMIFS('إذن توريد منتجات'!$L$6:$L$400,'إذن توريد منتجات'!$E$6:$E$400,E60,'إذن توريد منتجات'!$F$6:$F$400,F60,'إذن توريد منتجات'!$G$6:$G$400,"7XL")-SUMIFS('إذن صرف منتجات'!$L$6:$L$400,'إذن صرف منتجات'!$E$6:$E$400,E60,'إذن صرف منتجات'!$F$6:$F$400,F60,'إذن صرف منتجات'!$G$6:$G$400,"7XL")</f>
        <v>0</v>
      </c>
      <c r="T60" s="163" t="n">
        <f aca="false">SUM(I60:S60)</f>
        <v>0</v>
      </c>
      <c r="U60" s="114"/>
    </row>
    <row r="61" customFormat="false" ht="15" hidden="false" customHeight="true" outlineLevel="0" collapsed="false">
      <c r="A61" s="157"/>
      <c r="B61" s="174"/>
      <c r="C61" s="102"/>
      <c r="D61" s="157" t="n">
        <v>45</v>
      </c>
      <c r="E61" s="174" t="s">
        <v>68</v>
      </c>
      <c r="F61" s="102" t="str">
        <f aca="false">إعدادات!$E$7</f>
        <v>لبن</v>
      </c>
      <c r="G61" s="159"/>
      <c r="H61" s="160"/>
      <c r="I61" s="161" t="n">
        <f aca="false">SUMIFS('إذن توريد منتجات'!$L$6:$L$400,'إذن توريد منتجات'!$E$6:$E$400,E61,'إذن توريد منتجات'!$F$6:$F$400,F61,'إذن توريد منتجات'!$G$6:$G$400,"XS")-SUMIFS('إذن صرف منتجات'!$L$6:$L$400,'إذن صرف منتجات'!$E$6:$E$400,E61,'إذن صرف منتجات'!$F$6:$F$400,F61,'إذن صرف منتجات'!$G$6:$G$400,"XS")</f>
        <v>0</v>
      </c>
      <c r="J61" s="161" t="n">
        <f aca="false">SUMIFS('إذن توريد منتجات'!$L$6:$L$400,'إذن توريد منتجات'!$E$6:$E$400,E61,'إذن توريد منتجات'!$F$6:$F$400,F61,'إذن توريد منتجات'!$G$6:$G$400,"S")-SUMIFS('إذن صرف منتجات'!$L$6:$L$400,'إذن صرف منتجات'!$E$6:$E$400,E61,'إذن صرف منتجات'!$F$6:$F$400,F61,'إذن صرف منتجات'!$G$6:$G$400,"S")</f>
        <v>0</v>
      </c>
      <c r="K61" s="161" t="n">
        <f aca="false">SUMIFS('إذن توريد منتجات'!$L$6:$L$400,'إذن توريد منتجات'!$E$6:$E$400,E61,'إذن توريد منتجات'!$F$6:$F$400,F61,'إذن توريد منتجات'!$G$6:$G$400,"M")-SUMIFS('إذن صرف منتجات'!$L$6:$L$400,'إذن صرف منتجات'!$E$6:$E$400,E61,'إذن صرف منتجات'!$F$6:$F$400,F61,'إذن صرف منتجات'!$G$6:$G$400,"M")</f>
        <v>0</v>
      </c>
      <c r="L61" s="161" t="n">
        <f aca="false">SUMIFS('إذن توريد منتجات'!$L$6:$L$400,'إذن توريد منتجات'!$E$6:$E$400,E61,'إذن توريد منتجات'!$F$6:$F$400,F61,'إذن توريد منتجات'!$G$6:$G$400,"L")-SUMIFS('إذن صرف منتجات'!$L$6:$L$400,'إذن صرف منتجات'!$E$6:$E$400,E61,'إذن صرف منتجات'!$F$6:$F$400,F61,'إذن صرف منتجات'!$G$6:$G$400,"L")</f>
        <v>0</v>
      </c>
      <c r="M61" s="161" t="n">
        <f aca="false">SUMIFS('إذن توريد منتجات'!$L$6:$L$400,'إذن توريد منتجات'!$E$6:$E$400,E61,'إذن توريد منتجات'!$F$6:$F$400,F61,'إذن توريد منتجات'!$G$6:$G$400,"XL")-SUMIFS('إذن صرف منتجات'!$L$6:$L$400,'إذن صرف منتجات'!$E$6:$E$400,E61,'إذن صرف منتجات'!$F$6:$F$400,F61,'إذن صرف منتجات'!$G$6:$G$400,"XL")</f>
        <v>0</v>
      </c>
      <c r="N61" s="161" t="n">
        <f aca="false">SUMIFS('إذن توريد منتجات'!$L$6:$L$400,'إذن توريد منتجات'!$E$6:$E$400,E61,'إذن توريد منتجات'!$F$6:$F$400,F61,'إذن توريد منتجات'!$G$6:$G$400,"2XL")-SUMIFS('إذن صرف منتجات'!$L$6:$L$400,'إذن صرف منتجات'!$E$6:$E$400,E61,'إذن صرف منتجات'!$F$6:$F$400,F61,'إذن صرف منتجات'!$G$6:$G$400,"2XL")</f>
        <v>0</v>
      </c>
      <c r="O61" s="161" t="n">
        <f aca="false">SUMIFS('إذن توريد منتجات'!$L$6:$L$400,'إذن توريد منتجات'!$E$6:$E$400,E61,'إذن توريد منتجات'!$F$6:$F$400,F61,'إذن توريد منتجات'!$G$6:$G$400,"3XL")-SUMIFS('إذن صرف منتجات'!$L$6:$L$400,'إذن صرف منتجات'!$E$6:$E$400,E61,'إذن صرف منتجات'!$F$6:$F$400,F61,'إذن صرف منتجات'!$G$6:$G$400,"3XL")</f>
        <v>0</v>
      </c>
      <c r="P61" s="161" t="n">
        <f aca="false">SUMIFS('إذن توريد منتجات'!$L$6:$L$400,'إذن توريد منتجات'!$E$6:$E$400,E61,'إذن توريد منتجات'!$F$6:$F$400,F61,'إذن توريد منتجات'!$G$6:$G$400,"4XL")-SUMIFS('إذن صرف منتجات'!$L$6:$L$400,'إذن صرف منتجات'!$E$6:$E$400,E61,'إذن صرف منتجات'!$F$6:$F$400,F61,'إذن صرف منتجات'!$G$6:$G$400,"4XL")</f>
        <v>0</v>
      </c>
      <c r="Q61" s="162" t="n">
        <f aca="false">SUMIFS('إذن توريد منتجات'!$L$6:$L$400,'إذن توريد منتجات'!$E$6:$E$400,E61,'إذن توريد منتجات'!$F$6:$F$400,F61,'إذن توريد منتجات'!$G$6:$G$400,"5XL")-SUMIFS('إذن صرف منتجات'!$L$6:$L$400,'إذن صرف منتجات'!$E$6:$E$400,E61,'إذن صرف منتجات'!$F$6:$F$400,F61,'إذن صرف منتجات'!$G$6:$G$400,"5XL")</f>
        <v>0</v>
      </c>
      <c r="R61" s="162" t="n">
        <f aca="false">SUMIFS('إذن توريد منتجات'!$L$6:$L$400,'إذن توريد منتجات'!$E$6:$E$400,E61,'إذن توريد منتجات'!$F$6:$F$400,F61,'إذن توريد منتجات'!$G$6:$G$400,"6XL")-SUMIFS('إذن صرف منتجات'!$L$6:$L$400,'إذن صرف منتجات'!$E$6:$E$400,E61,'إذن صرف منتجات'!$F$6:$F$400,F61,'إذن صرف منتجات'!$G$6:$G$400,"6XL")</f>
        <v>0</v>
      </c>
      <c r="S61" s="162" t="n">
        <f aca="false">SUMIFS('إذن توريد منتجات'!$L$6:$L$400,'إذن توريد منتجات'!$E$6:$E$400,E61,'إذن توريد منتجات'!$F$6:$F$400,F61,'إذن توريد منتجات'!$G$6:$G$400,"7XL")-SUMIFS('إذن صرف منتجات'!$L$6:$L$400,'إذن صرف منتجات'!$E$6:$E$400,E61,'إذن صرف منتجات'!$F$6:$F$400,F61,'إذن صرف منتجات'!$G$6:$G$400,"7XL")</f>
        <v>0</v>
      </c>
      <c r="T61" s="163" t="n">
        <f aca="false">SUM(I61:S61)</f>
        <v>0</v>
      </c>
      <c r="U61" s="164"/>
    </row>
    <row r="62" customFormat="false" ht="15" hidden="false" customHeight="true" outlineLevel="0" collapsed="false">
      <c r="A62" s="96"/>
      <c r="B62" s="174"/>
      <c r="C62" s="103"/>
      <c r="D62" s="96" t="n">
        <v>46</v>
      </c>
      <c r="E62" s="174" t="s">
        <v>68</v>
      </c>
      <c r="F62" s="103" t="str">
        <f aca="false">إعدادات!$E$8</f>
        <v>أسود</v>
      </c>
      <c r="G62" s="159"/>
      <c r="H62" s="160"/>
      <c r="I62" s="165" t="n">
        <f aca="false">SUMIFS('إذن توريد منتجات'!$L$6:$L$400,'إذن توريد منتجات'!$E$6:$E$400,E62,'إذن توريد منتجات'!$F$6:$F$400,F62,'إذن توريد منتجات'!$G$6:$G$400,"XS")-SUMIFS('إذن صرف منتجات'!$L$6:$L$400,'إذن صرف منتجات'!$E$6:$E$400,E62,'إذن صرف منتجات'!$F$6:$F$400,F62,'إذن صرف منتجات'!$G$6:$G$400,"XS")</f>
        <v>0</v>
      </c>
      <c r="J62" s="165" t="n">
        <f aca="false">SUMIFS('إذن توريد منتجات'!$L$6:$L$400,'إذن توريد منتجات'!$E$6:$E$400,E62,'إذن توريد منتجات'!$F$6:$F$400,F62,'إذن توريد منتجات'!$G$6:$G$400,"S")-SUMIFS('إذن صرف منتجات'!$L$6:$L$400,'إذن صرف منتجات'!$E$6:$E$400,E62,'إذن صرف منتجات'!$F$6:$F$400,F62,'إذن صرف منتجات'!$G$6:$G$400,"S")</f>
        <v>0</v>
      </c>
      <c r="K62" s="165" t="n">
        <f aca="false">SUMIFS('إذن توريد منتجات'!$L$6:$L$400,'إذن توريد منتجات'!$E$6:$E$400,E62,'إذن توريد منتجات'!$F$6:$F$400,F62,'إذن توريد منتجات'!$G$6:$G$400,"M")-SUMIFS('إذن صرف منتجات'!$L$6:$L$400,'إذن صرف منتجات'!$E$6:$E$400,E62,'إذن صرف منتجات'!$F$6:$F$400,F62,'إذن صرف منتجات'!$G$6:$G$400,"M")</f>
        <v>0</v>
      </c>
      <c r="L62" s="165" t="n">
        <f aca="false">SUMIFS('إذن توريد منتجات'!$L$6:$L$400,'إذن توريد منتجات'!$E$6:$E$400,E62,'إذن توريد منتجات'!$F$6:$F$400,F62,'إذن توريد منتجات'!$G$6:$G$400,"L")-SUMIFS('إذن صرف منتجات'!$L$6:$L$400,'إذن صرف منتجات'!$E$6:$E$400,E62,'إذن صرف منتجات'!$F$6:$F$400,F62,'إذن صرف منتجات'!$G$6:$G$400,"L")</f>
        <v>0</v>
      </c>
      <c r="M62" s="165" t="n">
        <f aca="false">SUMIFS('إذن توريد منتجات'!$L$6:$L$400,'إذن توريد منتجات'!$E$6:$E$400,E62,'إذن توريد منتجات'!$F$6:$F$400,F62,'إذن توريد منتجات'!$G$6:$G$400,"XL")-SUMIFS('إذن صرف منتجات'!$L$6:$L$400,'إذن صرف منتجات'!$E$6:$E$400,E62,'إذن صرف منتجات'!$F$6:$F$400,F62,'إذن صرف منتجات'!$G$6:$G$400,"XL")</f>
        <v>0</v>
      </c>
      <c r="N62" s="165" t="n">
        <f aca="false">SUMIFS('إذن توريد منتجات'!$L$6:$L$400,'إذن توريد منتجات'!$E$6:$E$400,E62,'إذن توريد منتجات'!$F$6:$F$400,F62,'إذن توريد منتجات'!$G$6:$G$400,"2XL")-SUMIFS('إذن صرف منتجات'!$L$6:$L$400,'إذن صرف منتجات'!$E$6:$E$400,E62,'إذن صرف منتجات'!$F$6:$F$400,F62,'إذن صرف منتجات'!$G$6:$G$400,"2XL")</f>
        <v>0</v>
      </c>
      <c r="O62" s="165" t="n">
        <f aca="false">SUMIFS('إذن توريد منتجات'!$L$6:$L$400,'إذن توريد منتجات'!$E$6:$E$400,E62,'إذن توريد منتجات'!$F$6:$F$400,F62,'إذن توريد منتجات'!$G$6:$G$400,"3XL")-SUMIFS('إذن صرف منتجات'!$L$6:$L$400,'إذن صرف منتجات'!$E$6:$E$400,E62,'إذن صرف منتجات'!$F$6:$F$400,F62,'إذن صرف منتجات'!$G$6:$G$400,"3XL")</f>
        <v>0</v>
      </c>
      <c r="P62" s="165" t="n">
        <f aca="false">SUMIFS('إذن توريد منتجات'!$L$6:$L$400,'إذن توريد منتجات'!$E$6:$E$400,E62,'إذن توريد منتجات'!$F$6:$F$400,F62,'إذن توريد منتجات'!$G$6:$G$400,"4XL")-SUMIFS('إذن صرف منتجات'!$L$6:$L$400,'إذن صرف منتجات'!$E$6:$E$400,E62,'إذن صرف منتجات'!$F$6:$F$400,F62,'إذن صرف منتجات'!$G$6:$G$400,"4XL")</f>
        <v>0</v>
      </c>
      <c r="Q62" s="162" t="n">
        <f aca="false">SUMIFS('إذن توريد منتجات'!$L$6:$L$400,'إذن توريد منتجات'!$E$6:$E$400,E62,'إذن توريد منتجات'!$F$6:$F$400,F62,'إذن توريد منتجات'!$G$6:$G$400,"5XL")-SUMIFS('إذن صرف منتجات'!$L$6:$L$400,'إذن صرف منتجات'!$E$6:$E$400,E62,'إذن صرف منتجات'!$F$6:$F$400,F62,'إذن صرف منتجات'!$G$6:$G$400,"5XL")</f>
        <v>0</v>
      </c>
      <c r="R62" s="162" t="n">
        <f aca="false">SUMIFS('إذن توريد منتجات'!$L$6:$L$400,'إذن توريد منتجات'!$E$6:$E$400,E62,'إذن توريد منتجات'!$F$6:$F$400,F62,'إذن توريد منتجات'!$G$6:$G$400,"6XL")-SUMIFS('إذن صرف منتجات'!$L$6:$L$400,'إذن صرف منتجات'!$E$6:$E$400,E62,'إذن صرف منتجات'!$F$6:$F$400,F62,'إذن صرف منتجات'!$G$6:$G$400,"6XL")</f>
        <v>0</v>
      </c>
      <c r="S62" s="162" t="n">
        <f aca="false">SUMIFS('إذن توريد منتجات'!$L$6:$L$400,'إذن توريد منتجات'!$E$6:$E$400,E62,'إذن توريد منتجات'!$F$6:$F$400,F62,'إذن توريد منتجات'!$G$6:$G$400,"7XL")-SUMIFS('إذن صرف منتجات'!$L$6:$L$400,'إذن صرف منتجات'!$E$6:$E$400,E62,'إذن صرف منتجات'!$F$6:$F$400,F62,'إذن صرف منتجات'!$G$6:$G$400,"7XL")</f>
        <v>0</v>
      </c>
      <c r="T62" s="163" t="n">
        <f aca="false">SUM(I62:S62)</f>
        <v>0</v>
      </c>
      <c r="U62" s="114"/>
    </row>
    <row r="63" customFormat="false" ht="15" hidden="false" customHeight="true" outlineLevel="0" collapsed="false">
      <c r="A63" s="157"/>
      <c r="B63" s="174"/>
      <c r="C63" s="104"/>
      <c r="D63" s="157" t="n">
        <v>47</v>
      </c>
      <c r="E63" s="174" t="s">
        <v>68</v>
      </c>
      <c r="F63" s="104" t="str">
        <f aca="false">إعدادات!$E$9</f>
        <v>أبيض</v>
      </c>
      <c r="G63" s="159"/>
      <c r="H63" s="160"/>
      <c r="I63" s="161" t="n">
        <f aca="false">SUMIFS('إذن توريد منتجات'!$L$6:$L$400,'إذن توريد منتجات'!$E$6:$E$400,E63,'إذن توريد منتجات'!$F$6:$F$400,F63,'إذن توريد منتجات'!$G$6:$G$400,"XS")-SUMIFS('إذن صرف منتجات'!$L$6:$L$400,'إذن صرف منتجات'!$E$6:$E$400,E63,'إذن صرف منتجات'!$F$6:$F$400,F63,'إذن صرف منتجات'!$G$6:$G$400,"XS")</f>
        <v>0</v>
      </c>
      <c r="J63" s="161" t="n">
        <f aca="false">SUMIFS('إذن توريد منتجات'!$L$6:$L$400,'إذن توريد منتجات'!$E$6:$E$400,E63,'إذن توريد منتجات'!$F$6:$F$400,F63,'إذن توريد منتجات'!$G$6:$G$400,"S")-SUMIFS('إذن صرف منتجات'!$L$6:$L$400,'إذن صرف منتجات'!$E$6:$E$400,E63,'إذن صرف منتجات'!$F$6:$F$400,F63,'إذن صرف منتجات'!$G$6:$G$400,"S")</f>
        <v>0</v>
      </c>
      <c r="K63" s="161" t="n">
        <f aca="false">SUMIFS('إذن توريد منتجات'!$L$6:$L$400,'إذن توريد منتجات'!$E$6:$E$400,E63,'إذن توريد منتجات'!$F$6:$F$400,F63,'إذن توريد منتجات'!$G$6:$G$400,"M")-SUMIFS('إذن صرف منتجات'!$L$6:$L$400,'إذن صرف منتجات'!$E$6:$E$400,E63,'إذن صرف منتجات'!$F$6:$F$400,F63,'إذن صرف منتجات'!$G$6:$G$400,"M")</f>
        <v>0</v>
      </c>
      <c r="L63" s="161" t="n">
        <f aca="false">SUMIFS('إذن توريد منتجات'!$L$6:$L$400,'إذن توريد منتجات'!$E$6:$E$400,E63,'إذن توريد منتجات'!$F$6:$F$400,F63,'إذن توريد منتجات'!$G$6:$G$400,"L")-SUMIFS('إذن صرف منتجات'!$L$6:$L$400,'إذن صرف منتجات'!$E$6:$E$400,E63,'إذن صرف منتجات'!$F$6:$F$400,F63,'إذن صرف منتجات'!$G$6:$G$400,"L")</f>
        <v>0</v>
      </c>
      <c r="M63" s="161" t="n">
        <f aca="false">SUMIFS('إذن توريد منتجات'!$L$6:$L$400,'إذن توريد منتجات'!$E$6:$E$400,E63,'إذن توريد منتجات'!$F$6:$F$400,F63,'إذن توريد منتجات'!$G$6:$G$400,"XL")-SUMIFS('إذن صرف منتجات'!$L$6:$L$400,'إذن صرف منتجات'!$E$6:$E$400,E63,'إذن صرف منتجات'!$F$6:$F$400,F63,'إذن صرف منتجات'!$G$6:$G$400,"XL")</f>
        <v>0</v>
      </c>
      <c r="N63" s="161" t="n">
        <f aca="false">SUMIFS('إذن توريد منتجات'!$L$6:$L$400,'إذن توريد منتجات'!$E$6:$E$400,E63,'إذن توريد منتجات'!$F$6:$F$400,F63,'إذن توريد منتجات'!$G$6:$G$400,"2XL")-SUMIFS('إذن صرف منتجات'!$L$6:$L$400,'إذن صرف منتجات'!$E$6:$E$400,E63,'إذن صرف منتجات'!$F$6:$F$400,F63,'إذن صرف منتجات'!$G$6:$G$400,"2XL")</f>
        <v>0</v>
      </c>
      <c r="O63" s="161" t="n">
        <f aca="false">SUMIFS('إذن توريد منتجات'!$L$6:$L$400,'إذن توريد منتجات'!$E$6:$E$400,E63,'إذن توريد منتجات'!$F$6:$F$400,F63,'إذن توريد منتجات'!$G$6:$G$400,"3XL")-SUMIFS('إذن صرف منتجات'!$L$6:$L$400,'إذن صرف منتجات'!$E$6:$E$400,E63,'إذن صرف منتجات'!$F$6:$F$400,F63,'إذن صرف منتجات'!$G$6:$G$400,"3XL")</f>
        <v>0</v>
      </c>
      <c r="P63" s="161" t="n">
        <f aca="false">SUMIFS('إذن توريد منتجات'!$L$6:$L$400,'إذن توريد منتجات'!$E$6:$E$400,E63,'إذن توريد منتجات'!$F$6:$F$400,F63,'إذن توريد منتجات'!$G$6:$G$400,"4XL")-SUMIFS('إذن صرف منتجات'!$L$6:$L$400,'إذن صرف منتجات'!$E$6:$E$400,E63,'إذن صرف منتجات'!$F$6:$F$400,F63,'إذن صرف منتجات'!$G$6:$G$400,"4XL")</f>
        <v>0</v>
      </c>
      <c r="Q63" s="162" t="n">
        <f aca="false">SUMIFS('إذن توريد منتجات'!$L$6:$L$400,'إذن توريد منتجات'!$E$6:$E$400,E63,'إذن توريد منتجات'!$F$6:$F$400,F63,'إذن توريد منتجات'!$G$6:$G$400,"5XL")-SUMIFS('إذن صرف منتجات'!$L$6:$L$400,'إذن صرف منتجات'!$E$6:$E$400,E63,'إذن صرف منتجات'!$F$6:$F$400,F63,'إذن صرف منتجات'!$G$6:$G$400,"5XL")</f>
        <v>0</v>
      </c>
      <c r="R63" s="162" t="n">
        <f aca="false">SUMIFS('إذن توريد منتجات'!$L$6:$L$400,'إذن توريد منتجات'!$E$6:$E$400,E63,'إذن توريد منتجات'!$F$6:$F$400,F63,'إذن توريد منتجات'!$G$6:$G$400,"6XL")-SUMIFS('إذن صرف منتجات'!$L$6:$L$400,'إذن صرف منتجات'!$E$6:$E$400,E63,'إذن صرف منتجات'!$F$6:$F$400,F63,'إذن صرف منتجات'!$G$6:$G$400,"6XL")</f>
        <v>0</v>
      </c>
      <c r="S63" s="162" t="n">
        <f aca="false">SUMIFS('إذن توريد منتجات'!$L$6:$L$400,'إذن توريد منتجات'!$E$6:$E$400,E63,'إذن توريد منتجات'!$F$6:$F$400,F63,'إذن توريد منتجات'!$G$6:$G$400,"7XL")-SUMIFS('إذن صرف منتجات'!$L$6:$L$400,'إذن صرف منتجات'!$E$6:$E$400,E63,'إذن صرف منتجات'!$F$6:$F$400,F63,'إذن صرف منتجات'!$G$6:$G$400,"7XL")</f>
        <v>0</v>
      </c>
      <c r="T63" s="163" t="n">
        <f aca="false">SUM(I63:S63)</f>
        <v>0</v>
      </c>
      <c r="U63" s="164"/>
    </row>
    <row r="64" customFormat="false" ht="21.75" hidden="false" customHeight="true" outlineLevel="0" collapsed="false">
      <c r="A64" s="96"/>
      <c r="B64" s="62"/>
      <c r="C64" s="62"/>
      <c r="D64" s="96" t="n">
        <v>48</v>
      </c>
      <c r="E64" s="62" t="s">
        <v>68</v>
      </c>
      <c r="F64" s="62" t="str">
        <f aca="false">إعدادات!$E$7</f>
        <v>لبن</v>
      </c>
      <c r="I64" s="65" t="n">
        <f aca="false">SUMIFS('إذن توريد منتجات'!$L$6:$L$400,'إذن توريد منتجات'!$E$6:$E$400,E64,'إذن توريد منتجات'!$F$6:$F$400,F64,'إذن توريد منتجات'!$G$6:$G$400,"XS")-SUMIFS('إذن صرف منتجات'!$L$6:$L$400,'إذن صرف منتجات'!$E$6:$E$400,E64,'إذن صرف منتجات'!$F$6:$F$400,F64,'إذن صرف منتجات'!$G$6:$G$400,"XS")</f>
        <v>0</v>
      </c>
      <c r="J64" s="65" t="n">
        <f aca="false">SUMIFS('إذن توريد منتجات'!$L$6:$L$400,'إذن توريد منتجات'!$E$6:$E$400,E64,'إذن توريد منتجات'!$F$6:$F$400,F64,'إذن توريد منتجات'!$G$6:$G$400,"S")-SUMIFS('إذن صرف منتجات'!$L$6:$L$400,'إذن صرف منتجات'!$E$6:$E$400,E64,'إذن صرف منتجات'!$F$6:$F$400,F64,'إذن صرف منتجات'!$G$6:$G$400,"S")</f>
        <v>0</v>
      </c>
      <c r="K64" s="65" t="n">
        <f aca="false">SUMIFS('إذن توريد منتجات'!$L$6:$L$400,'إذن توريد منتجات'!$E$6:$E$400,E64,'إذن توريد منتجات'!$F$6:$F$400,F64,'إذن توريد منتجات'!$G$6:$G$400,"M")-SUMIFS('إذن صرف منتجات'!$L$6:$L$400,'إذن صرف منتجات'!$E$6:$E$400,E64,'إذن صرف منتجات'!$F$6:$F$400,F64,'إذن صرف منتجات'!$G$6:$G$400,"M")</f>
        <v>0</v>
      </c>
      <c r="L64" s="65" t="n">
        <f aca="false">SUMIFS('إذن توريد منتجات'!$L$6:$L$400,'إذن توريد منتجات'!$E$6:$E$400,E64,'إذن توريد منتجات'!$F$6:$F$400,F64,'إذن توريد منتجات'!$G$6:$G$400,"L")-SUMIFS('إذن صرف منتجات'!$L$6:$L$400,'إذن صرف منتجات'!$E$6:$E$400,E64,'إذن صرف منتجات'!$F$6:$F$400,F64,'إذن صرف منتجات'!$G$6:$G$400,"L")</f>
        <v>0</v>
      </c>
      <c r="M64" s="65" t="n">
        <f aca="false">SUMIFS('إذن توريد منتجات'!$L$6:$L$400,'إذن توريد منتجات'!$E$6:$E$400,E64,'إذن توريد منتجات'!$F$6:$F$400,F64,'إذن توريد منتجات'!$G$6:$G$400,"XL")-SUMIFS('إذن صرف منتجات'!$L$6:$L$400,'إذن صرف منتجات'!$E$6:$E$400,E64,'إذن صرف منتجات'!$F$6:$F$400,F64,'إذن صرف منتجات'!$G$6:$G$400,"XL")</f>
        <v>0</v>
      </c>
      <c r="N64" s="65" t="n">
        <f aca="false">SUMIFS('إذن توريد منتجات'!$L$6:$L$400,'إذن توريد منتجات'!$E$6:$E$400,E64,'إذن توريد منتجات'!$F$6:$F$400,F64,'إذن توريد منتجات'!$G$6:$G$400,"2XL")-SUMIFS('إذن صرف منتجات'!$L$6:$L$400,'إذن صرف منتجات'!$E$6:$E$400,E64,'إذن صرف منتجات'!$F$6:$F$400,F64,'إذن صرف منتجات'!$G$6:$G$400,"2XL")</f>
        <v>0</v>
      </c>
      <c r="O64" s="65" t="n">
        <f aca="false">SUMIFS('إذن توريد منتجات'!$L$6:$L$400,'إذن توريد منتجات'!$E$6:$E$400,E64,'إذن توريد منتجات'!$F$6:$F$400,F64,'إذن توريد منتجات'!$G$6:$G$400,"3XL")-SUMIFS('إذن صرف منتجات'!$L$6:$L$400,'إذن صرف منتجات'!$E$6:$E$400,E64,'إذن صرف منتجات'!$F$6:$F$400,F64,'إذن صرف منتجات'!$G$6:$G$400,"3XL")</f>
        <v>0</v>
      </c>
      <c r="P64" s="65" t="n">
        <f aca="false">SUMIFS('إذن توريد منتجات'!$L$6:$L$400,'إذن توريد منتجات'!$E$6:$E$400,E64,'إذن توريد منتجات'!$F$6:$F$400,F64,'إذن توريد منتجات'!$G$6:$G$400,"4XL")-SUMIFS('إذن صرف منتجات'!$L$6:$L$400,'إذن صرف منتجات'!$E$6:$E$400,E64,'إذن صرف منتجات'!$F$6:$F$400,F64,'إذن صرف منتجات'!$G$6:$G$400,"4XL")</f>
        <v>0</v>
      </c>
      <c r="Q64" s="166" t="n">
        <f aca="false">SUMIFS('إذن توريد منتجات'!$L$6:$L$400,'إذن توريد منتجات'!$E$6:$E$400,E64,'إذن توريد منتجات'!$F$6:$F$400,F64,'إذن توريد منتجات'!$G$6:$G$400,"5XL")-SUMIFS('إذن صرف منتجات'!$L$6:$L$400,'إذن صرف منتجات'!$E$6:$E$400,E64,'إذن صرف منتجات'!$F$6:$F$400,F64,'إذن صرف منتجات'!$G$6:$G$400,"5XL")</f>
        <v>0</v>
      </c>
      <c r="R64" s="166" t="n">
        <f aca="false">SUMIFS('إذن توريد منتجات'!$L$6:$L$400,'إذن توريد منتجات'!$E$6:$E$400,E64,'إذن توريد منتجات'!$F$6:$F$400,F64,'إذن توريد منتجات'!$G$6:$G$400,"6XL")-SUMIFS('إذن صرف منتجات'!$L$6:$L$400,'إذن صرف منتجات'!$E$6:$E$400,E64,'إذن صرف منتجات'!$F$6:$F$400,F64,'إذن صرف منتجات'!$G$6:$G$400,"6XL")</f>
        <v>0</v>
      </c>
      <c r="S64" s="166" t="n">
        <f aca="false">SUMIFS('إذن توريد منتجات'!$L$6:$L$400,'إذن توريد منتجات'!$E$6:$E$400,E64,'إذن توريد منتجات'!$F$6:$F$400,F64,'إذن توريد منتجات'!$G$6:$G$400,"7XL")-SUMIFS('إذن صرف منتجات'!$L$6:$L$400,'إذن صرف منتجات'!$E$6:$E$400,E64,'إذن صرف منتجات'!$F$6:$F$400,F64,'إذن صرف منتجات'!$G$6:$G$400,"7XL")</f>
        <v>0</v>
      </c>
      <c r="T64" s="167" t="n">
        <f aca="false">SUM(I64:S64)</f>
        <v>0</v>
      </c>
      <c r="U64" s="119"/>
    </row>
    <row r="65" customFormat="false" ht="15" hidden="false" customHeight="true" outlineLevel="0" collapsed="false">
      <c r="A65" s="157"/>
      <c r="B65" s="174"/>
      <c r="C65" s="106"/>
      <c r="D65" s="157" t="n">
        <v>49</v>
      </c>
      <c r="E65" s="174" t="s">
        <v>68</v>
      </c>
      <c r="F65" s="106" t="str">
        <f aca="false">إعدادات!$E$11</f>
        <v>كشميري</v>
      </c>
      <c r="G65" s="159"/>
      <c r="H65" s="160"/>
      <c r="I65" s="161" t="n">
        <f aca="false">SUMIFS('إذن توريد منتجات'!$L$6:$L$400,'إذن توريد منتجات'!$E$6:$E$400,E65,'إذن توريد منتجات'!$F$6:$F$400,F65,'إذن توريد منتجات'!$G$6:$G$400,"XS")-SUMIFS('إذن صرف منتجات'!$L$6:$L$400,'إذن صرف منتجات'!$E$6:$E$400,E65,'إذن صرف منتجات'!$F$6:$F$400,F65,'إذن صرف منتجات'!$G$6:$G$400,"XS")</f>
        <v>0</v>
      </c>
      <c r="J65" s="161" t="n">
        <f aca="false">SUMIFS('إذن توريد منتجات'!$L$6:$L$400,'إذن توريد منتجات'!$E$6:$E$400,E65,'إذن توريد منتجات'!$F$6:$F$400,F65,'إذن توريد منتجات'!$G$6:$G$400,"S")-SUMIFS('إذن صرف منتجات'!$L$6:$L$400,'إذن صرف منتجات'!$E$6:$E$400,E65,'إذن صرف منتجات'!$F$6:$F$400,F65,'إذن صرف منتجات'!$G$6:$G$400,"S")</f>
        <v>0</v>
      </c>
      <c r="K65" s="161" t="n">
        <f aca="false">SUMIFS('إذن توريد منتجات'!$L$6:$L$400,'إذن توريد منتجات'!$E$6:$E$400,E65,'إذن توريد منتجات'!$F$6:$F$400,F65,'إذن توريد منتجات'!$G$6:$G$400,"M")-SUMIFS('إذن صرف منتجات'!$L$6:$L$400,'إذن صرف منتجات'!$E$6:$E$400,E65,'إذن صرف منتجات'!$F$6:$F$400,F65,'إذن صرف منتجات'!$G$6:$G$400,"M")</f>
        <v>0</v>
      </c>
      <c r="L65" s="161" t="n">
        <f aca="false">SUMIFS('إذن توريد منتجات'!$L$6:$L$400,'إذن توريد منتجات'!$E$6:$E$400,E65,'إذن توريد منتجات'!$F$6:$F$400,F65,'إذن توريد منتجات'!$G$6:$G$400,"L")-SUMIFS('إذن صرف منتجات'!$L$6:$L$400,'إذن صرف منتجات'!$E$6:$E$400,E65,'إذن صرف منتجات'!$F$6:$F$400,F65,'إذن صرف منتجات'!$G$6:$G$400,"L")</f>
        <v>0</v>
      </c>
      <c r="M65" s="161" t="n">
        <f aca="false">SUMIFS('إذن توريد منتجات'!$L$6:$L$400,'إذن توريد منتجات'!$E$6:$E$400,E65,'إذن توريد منتجات'!$F$6:$F$400,F65,'إذن توريد منتجات'!$G$6:$G$400,"XL")-SUMIFS('إذن صرف منتجات'!$L$6:$L$400,'إذن صرف منتجات'!$E$6:$E$400,E65,'إذن صرف منتجات'!$F$6:$F$400,F65,'إذن صرف منتجات'!$G$6:$G$400,"XL")</f>
        <v>0</v>
      </c>
      <c r="N65" s="161" t="n">
        <f aca="false">SUMIFS('إذن توريد منتجات'!$L$6:$L$400,'إذن توريد منتجات'!$E$6:$E$400,E65,'إذن توريد منتجات'!$F$6:$F$400,F65,'إذن توريد منتجات'!$G$6:$G$400,"2XL")-SUMIFS('إذن صرف منتجات'!$L$6:$L$400,'إذن صرف منتجات'!$E$6:$E$400,E65,'إذن صرف منتجات'!$F$6:$F$400,F65,'إذن صرف منتجات'!$G$6:$G$400,"2XL")</f>
        <v>0</v>
      </c>
      <c r="O65" s="161" t="n">
        <f aca="false">SUMIFS('إذن توريد منتجات'!$L$6:$L$400,'إذن توريد منتجات'!$E$6:$E$400,E65,'إذن توريد منتجات'!$F$6:$F$400,F65,'إذن توريد منتجات'!$G$6:$G$400,"3XL")-SUMIFS('إذن صرف منتجات'!$L$6:$L$400,'إذن صرف منتجات'!$E$6:$E$400,E65,'إذن صرف منتجات'!$F$6:$F$400,F65,'إذن صرف منتجات'!$G$6:$G$400,"3XL")</f>
        <v>0</v>
      </c>
      <c r="P65" s="161" t="n">
        <f aca="false">SUMIFS('إذن توريد منتجات'!$L$6:$L$400,'إذن توريد منتجات'!$E$6:$E$400,E65,'إذن توريد منتجات'!$F$6:$F$400,F65,'إذن توريد منتجات'!$G$6:$G$400,"4XL")-SUMIFS('إذن صرف منتجات'!$L$6:$L$400,'إذن صرف منتجات'!$E$6:$E$400,E65,'إذن صرف منتجات'!$F$6:$F$400,F65,'إذن صرف منتجات'!$G$6:$G$400,"4XL")</f>
        <v>0</v>
      </c>
      <c r="Q65" s="162" t="n">
        <f aca="false">SUMIFS('إذن توريد منتجات'!$L$6:$L$400,'إذن توريد منتجات'!$E$6:$E$400,E65,'إذن توريد منتجات'!$F$6:$F$400,F65,'إذن توريد منتجات'!$G$6:$G$400,"5XL")-SUMIFS('إذن صرف منتجات'!$L$6:$L$400,'إذن صرف منتجات'!$E$6:$E$400,E65,'إذن صرف منتجات'!$F$6:$F$400,F65,'إذن صرف منتجات'!$G$6:$G$400,"5XL")</f>
        <v>0</v>
      </c>
      <c r="R65" s="162" t="n">
        <f aca="false">SUMIFS('إذن توريد منتجات'!$L$6:$L$400,'إذن توريد منتجات'!$E$6:$E$400,E65,'إذن توريد منتجات'!$F$6:$F$400,F65,'إذن توريد منتجات'!$G$6:$G$400,"6XL")-SUMIFS('إذن صرف منتجات'!$L$6:$L$400,'إذن صرف منتجات'!$E$6:$E$400,E65,'إذن صرف منتجات'!$F$6:$F$400,F65,'إذن صرف منتجات'!$G$6:$G$400,"6XL")</f>
        <v>0</v>
      </c>
      <c r="S65" s="162" t="n">
        <f aca="false">SUMIFS('إذن توريد منتجات'!$L$6:$L$400,'إذن توريد منتجات'!$E$6:$E$400,E65,'إذن توريد منتجات'!$F$6:$F$400,F65,'إذن توريد منتجات'!$G$6:$G$400,"7XL")-SUMIFS('إذن صرف منتجات'!$L$6:$L$400,'إذن صرف منتجات'!$E$6:$E$400,E65,'إذن صرف منتجات'!$F$6:$F$400,F65,'إذن صرف منتجات'!$G$6:$G$400,"7XL")</f>
        <v>0</v>
      </c>
      <c r="T65" s="163" t="n">
        <f aca="false">SUM(I65:S65)</f>
        <v>0</v>
      </c>
      <c r="U65" s="164"/>
    </row>
    <row r="66" customFormat="false" ht="15" hidden="false" customHeight="true" outlineLevel="0" collapsed="false">
      <c r="A66" s="96"/>
      <c r="B66" s="174"/>
      <c r="C66" s="107"/>
      <c r="D66" s="96" t="n">
        <v>50</v>
      </c>
      <c r="E66" s="174" t="s">
        <v>68</v>
      </c>
      <c r="F66" s="107" t="str">
        <f aca="false">إعدادات!$E$12</f>
        <v>موف </v>
      </c>
      <c r="G66" s="159"/>
      <c r="H66" s="160"/>
      <c r="I66" s="165" t="n">
        <f aca="false">SUMIFS('إذن توريد منتجات'!$L$6:$L$400,'إذن توريد منتجات'!$E$6:$E$400,E66,'إذن توريد منتجات'!$F$6:$F$400,F66,'إذن توريد منتجات'!$G$6:$G$400,"XS")-SUMIFS('إذن صرف منتجات'!$L$6:$L$400,'إذن صرف منتجات'!$E$6:$E$400,E66,'إذن صرف منتجات'!$F$6:$F$400,F66,'إذن صرف منتجات'!$G$6:$G$400,"XS")</f>
        <v>0</v>
      </c>
      <c r="J66" s="165" t="n">
        <f aca="false">SUMIFS('إذن توريد منتجات'!$L$6:$L$400,'إذن توريد منتجات'!$E$6:$E$400,E66,'إذن توريد منتجات'!$F$6:$F$400,F66,'إذن توريد منتجات'!$G$6:$G$400,"S")-SUMIFS('إذن صرف منتجات'!$L$6:$L$400,'إذن صرف منتجات'!$E$6:$E$400,E66,'إذن صرف منتجات'!$F$6:$F$400,F66,'إذن صرف منتجات'!$G$6:$G$400,"S")</f>
        <v>0</v>
      </c>
      <c r="K66" s="165" t="n">
        <f aca="false">SUMIFS('إذن توريد منتجات'!$L$6:$L$400,'إذن توريد منتجات'!$E$6:$E$400,E66,'إذن توريد منتجات'!$F$6:$F$400,F66,'إذن توريد منتجات'!$G$6:$G$400,"M")-SUMIFS('إذن صرف منتجات'!$L$6:$L$400,'إذن صرف منتجات'!$E$6:$E$400,E66,'إذن صرف منتجات'!$F$6:$F$400,F66,'إذن صرف منتجات'!$G$6:$G$400,"M")</f>
        <v>0</v>
      </c>
      <c r="L66" s="165" t="n">
        <f aca="false">SUMIFS('إذن توريد منتجات'!$L$6:$L$400,'إذن توريد منتجات'!$E$6:$E$400,E66,'إذن توريد منتجات'!$F$6:$F$400,F66,'إذن توريد منتجات'!$G$6:$G$400,"L")-SUMIFS('إذن صرف منتجات'!$L$6:$L$400,'إذن صرف منتجات'!$E$6:$E$400,E66,'إذن صرف منتجات'!$F$6:$F$400,F66,'إذن صرف منتجات'!$G$6:$G$400,"L")</f>
        <v>0</v>
      </c>
      <c r="M66" s="165" t="n">
        <f aca="false">SUMIFS('إذن توريد منتجات'!$L$6:$L$400,'إذن توريد منتجات'!$E$6:$E$400,E66,'إذن توريد منتجات'!$F$6:$F$400,F66,'إذن توريد منتجات'!$G$6:$G$400,"XL")-SUMIFS('إذن صرف منتجات'!$L$6:$L$400,'إذن صرف منتجات'!$E$6:$E$400,E66,'إذن صرف منتجات'!$F$6:$F$400,F66,'إذن صرف منتجات'!$G$6:$G$400,"XL")</f>
        <v>0</v>
      </c>
      <c r="N66" s="165" t="n">
        <f aca="false">SUMIFS('إذن توريد منتجات'!$L$6:$L$400,'إذن توريد منتجات'!$E$6:$E$400,E66,'إذن توريد منتجات'!$F$6:$F$400,F66,'إذن توريد منتجات'!$G$6:$G$400,"2XL")-SUMIFS('إذن صرف منتجات'!$L$6:$L$400,'إذن صرف منتجات'!$E$6:$E$400,E66,'إذن صرف منتجات'!$F$6:$F$400,F66,'إذن صرف منتجات'!$G$6:$G$400,"2XL")</f>
        <v>0</v>
      </c>
      <c r="O66" s="165" t="n">
        <f aca="false">SUMIFS('إذن توريد منتجات'!$L$6:$L$400,'إذن توريد منتجات'!$E$6:$E$400,E66,'إذن توريد منتجات'!$F$6:$F$400,F66,'إذن توريد منتجات'!$G$6:$G$400,"3XL")-SUMIFS('إذن صرف منتجات'!$L$6:$L$400,'إذن صرف منتجات'!$E$6:$E$400,E66,'إذن صرف منتجات'!$F$6:$F$400,F66,'إذن صرف منتجات'!$G$6:$G$400,"3XL")</f>
        <v>0</v>
      </c>
      <c r="P66" s="165" t="n">
        <f aca="false">SUMIFS('إذن توريد منتجات'!$L$6:$L$400,'إذن توريد منتجات'!$E$6:$E$400,E66,'إذن توريد منتجات'!$F$6:$F$400,F66,'إذن توريد منتجات'!$G$6:$G$400,"4XL")-SUMIFS('إذن صرف منتجات'!$L$6:$L$400,'إذن صرف منتجات'!$E$6:$E$400,E66,'إذن صرف منتجات'!$F$6:$F$400,F66,'إذن صرف منتجات'!$G$6:$G$400,"4XL")</f>
        <v>0</v>
      </c>
      <c r="Q66" s="162" t="n">
        <f aca="false">SUMIFS('إذن توريد منتجات'!$L$6:$L$400,'إذن توريد منتجات'!$E$6:$E$400,E66,'إذن توريد منتجات'!$F$6:$F$400,F66,'إذن توريد منتجات'!$G$6:$G$400,"5XL")-SUMIFS('إذن صرف منتجات'!$L$6:$L$400,'إذن صرف منتجات'!$E$6:$E$400,E66,'إذن صرف منتجات'!$F$6:$F$400,F66,'إذن صرف منتجات'!$G$6:$G$400,"5XL")</f>
        <v>0</v>
      </c>
      <c r="R66" s="162" t="n">
        <f aca="false">SUMIFS('إذن توريد منتجات'!$L$6:$L$400,'إذن توريد منتجات'!$E$6:$E$400,E66,'إذن توريد منتجات'!$F$6:$F$400,F66,'إذن توريد منتجات'!$G$6:$G$400,"6XL")-SUMIFS('إذن صرف منتجات'!$L$6:$L$400,'إذن صرف منتجات'!$E$6:$E$400,E66,'إذن صرف منتجات'!$F$6:$F$400,F66,'إذن صرف منتجات'!$G$6:$G$400,"6XL")</f>
        <v>0</v>
      </c>
      <c r="S66" s="162" t="n">
        <f aca="false">SUMIFS('إذن توريد منتجات'!$L$6:$L$400,'إذن توريد منتجات'!$E$6:$E$400,E66,'إذن توريد منتجات'!$F$6:$F$400,F66,'إذن توريد منتجات'!$G$6:$G$400,"7XL")-SUMIFS('إذن صرف منتجات'!$L$6:$L$400,'إذن صرف منتجات'!$E$6:$E$400,E66,'إذن صرف منتجات'!$F$6:$F$400,F66,'إذن صرف منتجات'!$G$6:$G$400,"7XL")</f>
        <v>0</v>
      </c>
      <c r="T66" s="163" t="n">
        <f aca="false">SUM(I66:S66)</f>
        <v>0</v>
      </c>
      <c r="U66" s="114"/>
    </row>
    <row r="67" customFormat="false" ht="15" hidden="false" customHeight="true" outlineLevel="0" collapsed="false">
      <c r="A67" s="157"/>
      <c r="B67" s="174"/>
      <c r="C67" s="108"/>
      <c r="D67" s="157" t="n">
        <v>51</v>
      </c>
      <c r="E67" s="174" t="s">
        <v>68</v>
      </c>
      <c r="F67" s="108" t="str">
        <f aca="false">إعدادات!$E$13</f>
        <v>زهري</v>
      </c>
      <c r="G67" s="159"/>
      <c r="H67" s="160"/>
      <c r="I67" s="161" t="n">
        <f aca="false">SUMIFS('إذن توريد منتجات'!$L$6:$L$400,'إذن توريد منتجات'!$E$6:$E$400,E67,'إذن توريد منتجات'!$F$6:$F$400,F67,'إذن توريد منتجات'!$G$6:$G$400,"XS")-SUMIFS('إذن صرف منتجات'!$L$6:$L$400,'إذن صرف منتجات'!$E$6:$E$400,E67,'إذن صرف منتجات'!$F$6:$F$400,F67,'إذن صرف منتجات'!$G$6:$G$400,"XS")</f>
        <v>0</v>
      </c>
      <c r="J67" s="161" t="n">
        <f aca="false">SUMIFS('إذن توريد منتجات'!$L$6:$L$400,'إذن توريد منتجات'!$E$6:$E$400,E67,'إذن توريد منتجات'!$F$6:$F$400,F67,'إذن توريد منتجات'!$G$6:$G$400,"S")-SUMIFS('إذن صرف منتجات'!$L$6:$L$400,'إذن صرف منتجات'!$E$6:$E$400,E67,'إذن صرف منتجات'!$F$6:$F$400,F67,'إذن صرف منتجات'!$G$6:$G$400,"S")</f>
        <v>0</v>
      </c>
      <c r="K67" s="161" t="n">
        <f aca="false">SUMIFS('إذن توريد منتجات'!$L$6:$L$400,'إذن توريد منتجات'!$E$6:$E$400,E67,'إذن توريد منتجات'!$F$6:$F$400,F67,'إذن توريد منتجات'!$G$6:$G$400,"M")-SUMIFS('إذن صرف منتجات'!$L$6:$L$400,'إذن صرف منتجات'!$E$6:$E$400,E67,'إذن صرف منتجات'!$F$6:$F$400,F67,'إذن صرف منتجات'!$G$6:$G$400,"M")</f>
        <v>0</v>
      </c>
      <c r="L67" s="161" t="n">
        <f aca="false">SUMIFS('إذن توريد منتجات'!$L$6:$L$400,'إذن توريد منتجات'!$E$6:$E$400,E67,'إذن توريد منتجات'!$F$6:$F$400,F67,'إذن توريد منتجات'!$G$6:$G$400,"L")-SUMIFS('إذن صرف منتجات'!$L$6:$L$400,'إذن صرف منتجات'!$E$6:$E$400,E67,'إذن صرف منتجات'!$F$6:$F$400,F67,'إذن صرف منتجات'!$G$6:$G$400,"L")</f>
        <v>0</v>
      </c>
      <c r="M67" s="161" t="n">
        <f aca="false">SUMIFS('إذن توريد منتجات'!$L$6:$L$400,'إذن توريد منتجات'!$E$6:$E$400,E67,'إذن توريد منتجات'!$F$6:$F$400,F67,'إذن توريد منتجات'!$G$6:$G$400,"XL")-SUMIFS('إذن صرف منتجات'!$L$6:$L$400,'إذن صرف منتجات'!$E$6:$E$400,E67,'إذن صرف منتجات'!$F$6:$F$400,F67,'إذن صرف منتجات'!$G$6:$G$400,"XL")</f>
        <v>0</v>
      </c>
      <c r="N67" s="161" t="n">
        <f aca="false">SUMIFS('إذن توريد منتجات'!$L$6:$L$400,'إذن توريد منتجات'!$E$6:$E$400,E67,'إذن توريد منتجات'!$F$6:$F$400,F67,'إذن توريد منتجات'!$G$6:$G$400,"2XL")-SUMIFS('إذن صرف منتجات'!$L$6:$L$400,'إذن صرف منتجات'!$E$6:$E$400,E67,'إذن صرف منتجات'!$F$6:$F$400,F67,'إذن صرف منتجات'!$G$6:$G$400,"2XL")</f>
        <v>0</v>
      </c>
      <c r="O67" s="161" t="n">
        <f aca="false">SUMIFS('إذن توريد منتجات'!$L$6:$L$400,'إذن توريد منتجات'!$E$6:$E$400,E67,'إذن توريد منتجات'!$F$6:$F$400,F67,'إذن توريد منتجات'!$G$6:$G$400,"3XL")-SUMIFS('إذن صرف منتجات'!$L$6:$L$400,'إذن صرف منتجات'!$E$6:$E$400,E67,'إذن صرف منتجات'!$F$6:$F$400,F67,'إذن صرف منتجات'!$G$6:$G$400,"3XL")</f>
        <v>0</v>
      </c>
      <c r="P67" s="161" t="n">
        <f aca="false">SUMIFS('إذن توريد منتجات'!$L$6:$L$400,'إذن توريد منتجات'!$E$6:$E$400,E67,'إذن توريد منتجات'!$F$6:$F$400,F67,'إذن توريد منتجات'!$G$6:$G$400,"4XL")-SUMIFS('إذن صرف منتجات'!$L$6:$L$400,'إذن صرف منتجات'!$E$6:$E$400,E67,'إذن صرف منتجات'!$F$6:$F$400,F67,'إذن صرف منتجات'!$G$6:$G$400,"4XL")</f>
        <v>0</v>
      </c>
      <c r="Q67" s="162" t="n">
        <f aca="false">SUMIFS('إذن توريد منتجات'!$L$6:$L$400,'إذن توريد منتجات'!$E$6:$E$400,E67,'إذن توريد منتجات'!$F$6:$F$400,F67,'إذن توريد منتجات'!$G$6:$G$400,"5XL")-SUMIFS('إذن صرف منتجات'!$L$6:$L$400,'إذن صرف منتجات'!$E$6:$E$400,E67,'إذن صرف منتجات'!$F$6:$F$400,F67,'إذن صرف منتجات'!$G$6:$G$400,"5XL")</f>
        <v>0</v>
      </c>
      <c r="R67" s="162" t="n">
        <f aca="false">SUMIFS('إذن توريد منتجات'!$L$6:$L$400,'إذن توريد منتجات'!$E$6:$E$400,E67,'إذن توريد منتجات'!$F$6:$F$400,F67,'إذن توريد منتجات'!$G$6:$G$400,"6XL")-SUMIFS('إذن صرف منتجات'!$L$6:$L$400,'إذن صرف منتجات'!$E$6:$E$400,E67,'إذن صرف منتجات'!$F$6:$F$400,F67,'إذن صرف منتجات'!$G$6:$G$400,"6XL")</f>
        <v>0</v>
      </c>
      <c r="S67" s="162" t="n">
        <f aca="false">SUMIFS('إذن توريد منتجات'!$L$6:$L$400,'إذن توريد منتجات'!$E$6:$E$400,E67,'إذن توريد منتجات'!$F$6:$F$400,F67,'إذن توريد منتجات'!$G$6:$G$400,"7XL")-SUMIFS('إذن صرف منتجات'!$L$6:$L$400,'إذن صرف منتجات'!$E$6:$E$400,E67,'إذن صرف منتجات'!$F$6:$F$400,F67,'إذن صرف منتجات'!$G$6:$G$400,"7XL")</f>
        <v>0</v>
      </c>
      <c r="T67" s="163" t="n">
        <f aca="false">SUM(I67:S67)</f>
        <v>0</v>
      </c>
      <c r="U67" s="164"/>
    </row>
    <row r="68" customFormat="false" ht="15" hidden="false" customHeight="true" outlineLevel="0" collapsed="false">
      <c r="A68" s="96"/>
      <c r="B68" s="174"/>
      <c r="C68" s="109"/>
      <c r="D68" s="96" t="n">
        <v>52</v>
      </c>
      <c r="E68" s="174" t="s">
        <v>68</v>
      </c>
      <c r="F68" s="109" t="str">
        <f aca="false">إعدادات!$E$14</f>
        <v>جنزاري</v>
      </c>
      <c r="G68" s="159"/>
      <c r="H68" s="160"/>
      <c r="I68" s="165" t="n">
        <f aca="false">SUMIFS('إذن توريد منتجات'!$L$6:$L$400,'إذن توريد منتجات'!$E$6:$E$400,E68,'إذن توريد منتجات'!$F$6:$F$400,F68,'إذن توريد منتجات'!$G$6:$G$400,"XS")-SUMIFS('إذن صرف منتجات'!$L$6:$L$400,'إذن صرف منتجات'!$E$6:$E$400,E68,'إذن صرف منتجات'!$F$6:$F$400,F68,'إذن صرف منتجات'!$G$6:$G$400,"XS")</f>
        <v>0</v>
      </c>
      <c r="J68" s="165" t="n">
        <f aca="false">SUMIFS('إذن توريد منتجات'!$L$6:$L$400,'إذن توريد منتجات'!$E$6:$E$400,E68,'إذن توريد منتجات'!$F$6:$F$400,F68,'إذن توريد منتجات'!$G$6:$G$400,"S")-SUMIFS('إذن صرف منتجات'!$L$6:$L$400,'إذن صرف منتجات'!$E$6:$E$400,E68,'إذن صرف منتجات'!$F$6:$F$400,F68,'إذن صرف منتجات'!$G$6:$G$400,"S")</f>
        <v>0</v>
      </c>
      <c r="K68" s="165" t="n">
        <f aca="false">SUMIFS('إذن توريد منتجات'!$L$6:$L$400,'إذن توريد منتجات'!$E$6:$E$400,E68,'إذن توريد منتجات'!$F$6:$F$400,F68,'إذن توريد منتجات'!$G$6:$G$400,"M")-SUMIFS('إذن صرف منتجات'!$L$6:$L$400,'إذن صرف منتجات'!$E$6:$E$400,E68,'إذن صرف منتجات'!$F$6:$F$400,F68,'إذن صرف منتجات'!$G$6:$G$400,"M")</f>
        <v>0</v>
      </c>
      <c r="L68" s="165" t="n">
        <f aca="false">SUMIFS('إذن توريد منتجات'!$L$6:$L$400,'إذن توريد منتجات'!$E$6:$E$400,E68,'إذن توريد منتجات'!$F$6:$F$400,F68,'إذن توريد منتجات'!$G$6:$G$400,"L")-SUMIFS('إذن صرف منتجات'!$L$6:$L$400,'إذن صرف منتجات'!$E$6:$E$400,E68,'إذن صرف منتجات'!$F$6:$F$400,F68,'إذن صرف منتجات'!$G$6:$G$400,"L")</f>
        <v>0</v>
      </c>
      <c r="M68" s="165" t="n">
        <f aca="false">SUMIFS('إذن توريد منتجات'!$L$6:$L$400,'إذن توريد منتجات'!$E$6:$E$400,E68,'إذن توريد منتجات'!$F$6:$F$400,F68,'إذن توريد منتجات'!$G$6:$G$400,"XL")-SUMIFS('إذن صرف منتجات'!$L$6:$L$400,'إذن صرف منتجات'!$E$6:$E$400,E68,'إذن صرف منتجات'!$F$6:$F$400,F68,'إذن صرف منتجات'!$G$6:$G$400,"XL")</f>
        <v>0</v>
      </c>
      <c r="N68" s="165" t="n">
        <f aca="false">SUMIFS('إذن توريد منتجات'!$L$6:$L$400,'إذن توريد منتجات'!$E$6:$E$400,E68,'إذن توريد منتجات'!$F$6:$F$400,F68,'إذن توريد منتجات'!$G$6:$G$400,"2XL")-SUMIFS('إذن صرف منتجات'!$L$6:$L$400,'إذن صرف منتجات'!$E$6:$E$400,E68,'إذن صرف منتجات'!$F$6:$F$400,F68,'إذن صرف منتجات'!$G$6:$G$400,"2XL")</f>
        <v>0</v>
      </c>
      <c r="O68" s="165" t="n">
        <f aca="false">SUMIFS('إذن توريد منتجات'!$L$6:$L$400,'إذن توريد منتجات'!$E$6:$E$400,E68,'إذن توريد منتجات'!$F$6:$F$400,F68,'إذن توريد منتجات'!$G$6:$G$400,"3XL")-SUMIFS('إذن صرف منتجات'!$L$6:$L$400,'إذن صرف منتجات'!$E$6:$E$400,E68,'إذن صرف منتجات'!$F$6:$F$400,F68,'إذن صرف منتجات'!$G$6:$G$400,"3XL")</f>
        <v>0</v>
      </c>
      <c r="P68" s="165" t="n">
        <f aca="false">SUMIFS('إذن توريد منتجات'!$L$6:$L$400,'إذن توريد منتجات'!$E$6:$E$400,E68,'إذن توريد منتجات'!$F$6:$F$400,F68,'إذن توريد منتجات'!$G$6:$G$400,"4XL")-SUMIFS('إذن صرف منتجات'!$L$6:$L$400,'إذن صرف منتجات'!$E$6:$E$400,E68,'إذن صرف منتجات'!$F$6:$F$400,F68,'إذن صرف منتجات'!$G$6:$G$400,"4XL")</f>
        <v>0</v>
      </c>
      <c r="Q68" s="162" t="n">
        <f aca="false">SUMIFS('إذن توريد منتجات'!$L$6:$L$400,'إذن توريد منتجات'!$E$6:$E$400,E68,'إذن توريد منتجات'!$F$6:$F$400,F68,'إذن توريد منتجات'!$G$6:$G$400,"5XL")-SUMIFS('إذن صرف منتجات'!$L$6:$L$400,'إذن صرف منتجات'!$E$6:$E$400,E68,'إذن صرف منتجات'!$F$6:$F$400,F68,'إذن صرف منتجات'!$G$6:$G$400,"5XL")</f>
        <v>0</v>
      </c>
      <c r="R68" s="162" t="n">
        <f aca="false">SUMIFS('إذن توريد منتجات'!$L$6:$L$400,'إذن توريد منتجات'!$E$6:$E$400,E68,'إذن توريد منتجات'!$F$6:$F$400,F68,'إذن توريد منتجات'!$G$6:$G$400,"6XL")-SUMIFS('إذن صرف منتجات'!$L$6:$L$400,'إذن صرف منتجات'!$E$6:$E$400,E68,'إذن صرف منتجات'!$F$6:$F$400,F68,'إذن صرف منتجات'!$G$6:$G$400,"6XL")</f>
        <v>0</v>
      </c>
      <c r="S68" s="162" t="n">
        <f aca="false">SUMIFS('إذن توريد منتجات'!$L$6:$L$400,'إذن توريد منتجات'!$E$6:$E$400,E68,'إذن توريد منتجات'!$F$6:$F$400,F68,'إذن توريد منتجات'!$G$6:$G$400,"7XL")-SUMIFS('إذن صرف منتجات'!$L$6:$L$400,'إذن صرف منتجات'!$E$6:$E$400,E68,'إذن صرف منتجات'!$F$6:$F$400,F68,'إذن صرف منتجات'!$G$6:$G$400,"7XL")</f>
        <v>0</v>
      </c>
      <c r="T68" s="163" t="n">
        <f aca="false">SUM(I68:S68)</f>
        <v>0</v>
      </c>
      <c r="U68" s="114"/>
    </row>
    <row r="69" customFormat="false" ht="15" hidden="false" customHeight="true" outlineLevel="0" collapsed="false">
      <c r="A69" s="157"/>
      <c r="B69" s="174"/>
      <c r="C69" s="110"/>
      <c r="D69" s="157" t="n">
        <v>53</v>
      </c>
      <c r="E69" s="174" t="s">
        <v>68</v>
      </c>
      <c r="F69" s="110" t="str">
        <f aca="false">إعدادات!$E$15</f>
        <v>زيتي </v>
      </c>
      <c r="G69" s="159"/>
      <c r="H69" s="160"/>
      <c r="I69" s="161" t="n">
        <f aca="false">SUMIFS('إذن توريد منتجات'!$L$6:$L$400,'إذن توريد منتجات'!$E$6:$E$400,E69,'إذن توريد منتجات'!$F$6:$F$400,F69,'إذن توريد منتجات'!$G$6:$G$400,"XS")-SUMIFS('إذن صرف منتجات'!$L$6:$L$400,'إذن صرف منتجات'!$E$6:$E$400,E69,'إذن صرف منتجات'!$F$6:$F$400,F69,'إذن صرف منتجات'!$G$6:$G$400,"XS")</f>
        <v>0</v>
      </c>
      <c r="J69" s="161" t="n">
        <f aca="false">SUMIFS('إذن توريد منتجات'!$L$6:$L$400,'إذن توريد منتجات'!$E$6:$E$400,E69,'إذن توريد منتجات'!$F$6:$F$400,F69,'إذن توريد منتجات'!$G$6:$G$400,"S")-SUMIFS('إذن صرف منتجات'!$L$6:$L$400,'إذن صرف منتجات'!$E$6:$E$400,E69,'إذن صرف منتجات'!$F$6:$F$400,F69,'إذن صرف منتجات'!$G$6:$G$400,"S")</f>
        <v>0</v>
      </c>
      <c r="K69" s="161" t="n">
        <f aca="false">SUMIFS('إذن توريد منتجات'!$L$6:$L$400,'إذن توريد منتجات'!$E$6:$E$400,E69,'إذن توريد منتجات'!$F$6:$F$400,F69,'إذن توريد منتجات'!$G$6:$G$400,"M")-SUMIFS('إذن صرف منتجات'!$L$6:$L$400,'إذن صرف منتجات'!$E$6:$E$400,E69,'إذن صرف منتجات'!$F$6:$F$400,F69,'إذن صرف منتجات'!$G$6:$G$400,"M")</f>
        <v>0</v>
      </c>
      <c r="L69" s="161" t="n">
        <f aca="false">SUMIFS('إذن توريد منتجات'!$L$6:$L$400,'إذن توريد منتجات'!$E$6:$E$400,E69,'إذن توريد منتجات'!$F$6:$F$400,F69,'إذن توريد منتجات'!$G$6:$G$400,"L")-SUMIFS('إذن صرف منتجات'!$L$6:$L$400,'إذن صرف منتجات'!$E$6:$E$400,E69,'إذن صرف منتجات'!$F$6:$F$400,F69,'إذن صرف منتجات'!$G$6:$G$400,"L")</f>
        <v>0</v>
      </c>
      <c r="M69" s="161" t="n">
        <f aca="false">SUMIFS('إذن توريد منتجات'!$L$6:$L$400,'إذن توريد منتجات'!$E$6:$E$400,E69,'إذن توريد منتجات'!$F$6:$F$400,F69,'إذن توريد منتجات'!$G$6:$G$400,"XL")-SUMIFS('إذن صرف منتجات'!$L$6:$L$400,'إذن صرف منتجات'!$E$6:$E$400,E69,'إذن صرف منتجات'!$F$6:$F$400,F69,'إذن صرف منتجات'!$G$6:$G$400,"XL")</f>
        <v>0</v>
      </c>
      <c r="N69" s="161" t="n">
        <f aca="false">SUMIFS('إذن توريد منتجات'!$L$6:$L$400,'إذن توريد منتجات'!$E$6:$E$400,E69,'إذن توريد منتجات'!$F$6:$F$400,F69,'إذن توريد منتجات'!$G$6:$G$400,"2XL")-SUMIFS('إذن صرف منتجات'!$L$6:$L$400,'إذن صرف منتجات'!$E$6:$E$400,E69,'إذن صرف منتجات'!$F$6:$F$400,F69,'إذن صرف منتجات'!$G$6:$G$400,"2XL")</f>
        <v>0</v>
      </c>
      <c r="O69" s="161" t="n">
        <f aca="false">SUMIFS('إذن توريد منتجات'!$L$6:$L$400,'إذن توريد منتجات'!$E$6:$E$400,E69,'إذن توريد منتجات'!$F$6:$F$400,F69,'إذن توريد منتجات'!$G$6:$G$400,"3XL")-SUMIFS('إذن صرف منتجات'!$L$6:$L$400,'إذن صرف منتجات'!$E$6:$E$400,E69,'إذن صرف منتجات'!$F$6:$F$400,F69,'إذن صرف منتجات'!$G$6:$G$400,"3XL")</f>
        <v>0</v>
      </c>
      <c r="P69" s="161" t="n">
        <f aca="false">SUMIFS('إذن توريد منتجات'!$L$6:$L$400,'إذن توريد منتجات'!$E$6:$E$400,E69,'إذن توريد منتجات'!$F$6:$F$400,F69,'إذن توريد منتجات'!$G$6:$G$400,"4XL")-SUMIFS('إذن صرف منتجات'!$L$6:$L$400,'إذن صرف منتجات'!$E$6:$E$400,E69,'إذن صرف منتجات'!$F$6:$F$400,F69,'إذن صرف منتجات'!$G$6:$G$400,"4XL")</f>
        <v>0</v>
      </c>
      <c r="Q69" s="162" t="n">
        <f aca="false">SUMIFS('إذن توريد منتجات'!$L$6:$L$400,'إذن توريد منتجات'!$E$6:$E$400,E69,'إذن توريد منتجات'!$F$6:$F$400,F69,'إذن توريد منتجات'!$G$6:$G$400,"5XL")-SUMIFS('إذن صرف منتجات'!$L$6:$L$400,'إذن صرف منتجات'!$E$6:$E$400,E69,'إذن صرف منتجات'!$F$6:$F$400,F69,'إذن صرف منتجات'!$G$6:$G$400,"5XL")</f>
        <v>0</v>
      </c>
      <c r="R69" s="162" t="n">
        <f aca="false">SUMIFS('إذن توريد منتجات'!$L$6:$L$400,'إذن توريد منتجات'!$E$6:$E$400,E69,'إذن توريد منتجات'!$F$6:$F$400,F69,'إذن توريد منتجات'!$G$6:$G$400,"6XL")-SUMIFS('إذن صرف منتجات'!$L$6:$L$400,'إذن صرف منتجات'!$E$6:$E$400,E69,'إذن صرف منتجات'!$F$6:$F$400,F69,'إذن صرف منتجات'!$G$6:$G$400,"6XL")</f>
        <v>0</v>
      </c>
      <c r="S69" s="162" t="n">
        <f aca="false">SUMIFS('إذن توريد منتجات'!$L$6:$L$400,'إذن توريد منتجات'!$E$6:$E$400,E69,'إذن توريد منتجات'!$F$6:$F$400,F69,'إذن توريد منتجات'!$G$6:$G$400,"7XL")-SUMIFS('إذن صرف منتجات'!$L$6:$L$400,'إذن صرف منتجات'!$E$6:$E$400,E69,'إذن صرف منتجات'!$F$6:$F$400,F69,'إذن صرف منتجات'!$G$6:$G$400,"7XL")</f>
        <v>0</v>
      </c>
      <c r="T69" s="163" t="n">
        <f aca="false">SUM(I69:S69)</f>
        <v>0</v>
      </c>
      <c r="U69" s="164"/>
    </row>
    <row r="70" customFormat="false" ht="15" hidden="false" customHeight="true" outlineLevel="0" collapsed="false">
      <c r="A70" s="96"/>
      <c r="B70" s="174"/>
      <c r="C70" s="111"/>
      <c r="D70" s="96" t="n">
        <v>54</v>
      </c>
      <c r="E70" s="174" t="s">
        <v>68</v>
      </c>
      <c r="F70" s="111" t="str">
        <f aca="false">إعدادات!$E$16</f>
        <v>بترولي</v>
      </c>
      <c r="G70" s="159"/>
      <c r="H70" s="160"/>
      <c r="I70" s="165" t="n">
        <f aca="false">SUMIFS('إذن توريد منتجات'!$L$6:$L$400,'إذن توريد منتجات'!$E$6:$E$400,E70,'إذن توريد منتجات'!$F$6:$F$400,F70,'إذن توريد منتجات'!$G$6:$G$400,"XS")-SUMIFS('إذن صرف منتجات'!$L$6:$L$400,'إذن صرف منتجات'!$E$6:$E$400,E70,'إذن صرف منتجات'!$F$6:$F$400,F70,'إذن صرف منتجات'!$G$6:$G$400,"XS")</f>
        <v>0</v>
      </c>
      <c r="J70" s="165" t="n">
        <f aca="false">SUMIFS('إذن توريد منتجات'!$L$6:$L$400,'إذن توريد منتجات'!$E$6:$E$400,E70,'إذن توريد منتجات'!$F$6:$F$400,F70,'إذن توريد منتجات'!$G$6:$G$400,"S")-SUMIFS('إذن صرف منتجات'!$L$6:$L$400,'إذن صرف منتجات'!$E$6:$E$400,E70,'إذن صرف منتجات'!$F$6:$F$400,F70,'إذن صرف منتجات'!$G$6:$G$400,"S")</f>
        <v>0</v>
      </c>
      <c r="K70" s="165" t="n">
        <f aca="false">SUMIFS('إذن توريد منتجات'!$L$6:$L$400,'إذن توريد منتجات'!$E$6:$E$400,E70,'إذن توريد منتجات'!$F$6:$F$400,F70,'إذن توريد منتجات'!$G$6:$G$400,"M")-SUMIFS('إذن صرف منتجات'!$L$6:$L$400,'إذن صرف منتجات'!$E$6:$E$400,E70,'إذن صرف منتجات'!$F$6:$F$400,F70,'إذن صرف منتجات'!$G$6:$G$400,"M")</f>
        <v>0</v>
      </c>
      <c r="L70" s="165" t="n">
        <f aca="false">SUMIFS('إذن توريد منتجات'!$L$6:$L$400,'إذن توريد منتجات'!$E$6:$E$400,E70,'إذن توريد منتجات'!$F$6:$F$400,F70,'إذن توريد منتجات'!$G$6:$G$400,"L")-SUMIFS('إذن صرف منتجات'!$L$6:$L$400,'إذن صرف منتجات'!$E$6:$E$400,E70,'إذن صرف منتجات'!$F$6:$F$400,F70,'إذن صرف منتجات'!$G$6:$G$400,"L")</f>
        <v>0</v>
      </c>
      <c r="M70" s="165" t="n">
        <f aca="false">SUMIFS('إذن توريد منتجات'!$L$6:$L$400,'إذن توريد منتجات'!$E$6:$E$400,E70,'إذن توريد منتجات'!$F$6:$F$400,F70,'إذن توريد منتجات'!$G$6:$G$400,"XL")-SUMIFS('إذن صرف منتجات'!$L$6:$L$400,'إذن صرف منتجات'!$E$6:$E$400,E70,'إذن صرف منتجات'!$F$6:$F$400,F70,'إذن صرف منتجات'!$G$6:$G$400,"XL")</f>
        <v>0</v>
      </c>
      <c r="N70" s="165" t="n">
        <f aca="false">SUMIFS('إذن توريد منتجات'!$L$6:$L$400,'إذن توريد منتجات'!$E$6:$E$400,E70,'إذن توريد منتجات'!$F$6:$F$400,F70,'إذن توريد منتجات'!$G$6:$G$400,"2XL")-SUMIFS('إذن صرف منتجات'!$L$6:$L$400,'إذن صرف منتجات'!$E$6:$E$400,E70,'إذن صرف منتجات'!$F$6:$F$400,F70,'إذن صرف منتجات'!$G$6:$G$400,"2XL")</f>
        <v>0</v>
      </c>
      <c r="O70" s="165" t="n">
        <f aca="false">SUMIFS('إذن توريد منتجات'!$L$6:$L$400,'إذن توريد منتجات'!$E$6:$E$400,E70,'إذن توريد منتجات'!$F$6:$F$400,F70,'إذن توريد منتجات'!$G$6:$G$400,"3XL")-SUMIFS('إذن صرف منتجات'!$L$6:$L$400,'إذن صرف منتجات'!$E$6:$E$400,E70,'إذن صرف منتجات'!$F$6:$F$400,F70,'إذن صرف منتجات'!$G$6:$G$400,"3XL")</f>
        <v>0</v>
      </c>
      <c r="P70" s="165" t="n">
        <f aca="false">SUMIFS('إذن توريد منتجات'!$L$6:$L$400,'إذن توريد منتجات'!$E$6:$E$400,E70,'إذن توريد منتجات'!$F$6:$F$400,F70,'إذن توريد منتجات'!$G$6:$G$400,"4XL")-SUMIFS('إذن صرف منتجات'!$L$6:$L$400,'إذن صرف منتجات'!$E$6:$E$400,E70,'إذن صرف منتجات'!$F$6:$F$400,F70,'إذن صرف منتجات'!$G$6:$G$400,"4XL")</f>
        <v>0</v>
      </c>
      <c r="Q70" s="162" t="n">
        <f aca="false">SUMIFS('إذن توريد منتجات'!$L$6:$L$400,'إذن توريد منتجات'!$E$6:$E$400,E70,'إذن توريد منتجات'!$F$6:$F$400,F70,'إذن توريد منتجات'!$G$6:$G$400,"5XL")-SUMIFS('إذن صرف منتجات'!$L$6:$L$400,'إذن صرف منتجات'!$E$6:$E$400,E70,'إذن صرف منتجات'!$F$6:$F$400,F70,'إذن صرف منتجات'!$G$6:$G$400,"5XL")</f>
        <v>0</v>
      </c>
      <c r="R70" s="162" t="n">
        <f aca="false">SUMIFS('إذن توريد منتجات'!$L$6:$L$400,'إذن توريد منتجات'!$E$6:$E$400,E70,'إذن توريد منتجات'!$F$6:$F$400,F70,'إذن توريد منتجات'!$G$6:$G$400,"6XL")-SUMIFS('إذن صرف منتجات'!$L$6:$L$400,'إذن صرف منتجات'!$E$6:$E$400,E70,'إذن صرف منتجات'!$F$6:$F$400,F70,'إذن صرف منتجات'!$G$6:$G$400,"6XL")</f>
        <v>0</v>
      </c>
      <c r="S70" s="162" t="n">
        <f aca="false">SUMIFS('إذن توريد منتجات'!$L$6:$L$400,'إذن توريد منتجات'!$E$6:$E$400,E70,'إذن توريد منتجات'!$F$6:$F$400,F70,'إذن توريد منتجات'!$G$6:$G$400,"7XL")-SUMIFS('إذن صرف منتجات'!$L$6:$L$400,'إذن صرف منتجات'!$E$6:$E$400,E70,'إذن صرف منتجات'!$F$6:$F$400,F70,'إذن صرف منتجات'!$G$6:$G$400,"7XL")</f>
        <v>0</v>
      </c>
      <c r="T70" s="163" t="n">
        <f aca="false">SUM(I70:S70)</f>
        <v>0</v>
      </c>
      <c r="U70" s="114"/>
    </row>
    <row r="71" customFormat="false" ht="15" hidden="false" customHeight="true" outlineLevel="0" collapsed="false">
      <c r="A71" s="157"/>
      <c r="B71" s="174"/>
      <c r="C71" s="112"/>
      <c r="D71" s="157" t="n">
        <v>55</v>
      </c>
      <c r="E71" s="174" t="s">
        <v>68</v>
      </c>
      <c r="F71" s="112" t="str">
        <f aca="false">إعدادات!$E$17</f>
        <v>نبيتي</v>
      </c>
      <c r="G71" s="159"/>
      <c r="H71" s="160"/>
      <c r="I71" s="161" t="n">
        <f aca="false">SUMIFS('إذن توريد منتجات'!$L$6:$L$400,'إذن توريد منتجات'!$E$6:$E$400,E71,'إذن توريد منتجات'!$F$6:$F$400,F71,'إذن توريد منتجات'!$G$6:$G$400,"XS")-SUMIFS('إذن صرف منتجات'!$L$6:$L$400,'إذن صرف منتجات'!$E$6:$E$400,E71,'إذن صرف منتجات'!$F$6:$F$400,F71,'إذن صرف منتجات'!$G$6:$G$400,"XS")</f>
        <v>0</v>
      </c>
      <c r="J71" s="161" t="n">
        <f aca="false">SUMIFS('إذن توريد منتجات'!$L$6:$L$400,'إذن توريد منتجات'!$E$6:$E$400,E71,'إذن توريد منتجات'!$F$6:$F$400,F71,'إذن توريد منتجات'!$G$6:$G$400,"S")-SUMIFS('إذن صرف منتجات'!$L$6:$L$400,'إذن صرف منتجات'!$E$6:$E$400,E71,'إذن صرف منتجات'!$F$6:$F$400,F71,'إذن صرف منتجات'!$G$6:$G$400,"S")</f>
        <v>0</v>
      </c>
      <c r="K71" s="161" t="n">
        <f aca="false">SUMIFS('إذن توريد منتجات'!$L$6:$L$400,'إذن توريد منتجات'!$E$6:$E$400,E71,'إذن توريد منتجات'!$F$6:$F$400,F71,'إذن توريد منتجات'!$G$6:$G$400,"M")-SUMIFS('إذن صرف منتجات'!$L$6:$L$400,'إذن صرف منتجات'!$E$6:$E$400,E71,'إذن صرف منتجات'!$F$6:$F$400,F71,'إذن صرف منتجات'!$G$6:$G$400,"M")</f>
        <v>0</v>
      </c>
      <c r="L71" s="161" t="n">
        <f aca="false">SUMIFS('إذن توريد منتجات'!$L$6:$L$400,'إذن توريد منتجات'!$E$6:$E$400,E71,'إذن توريد منتجات'!$F$6:$F$400,F71,'إذن توريد منتجات'!$G$6:$G$400,"L")-SUMIFS('إذن صرف منتجات'!$L$6:$L$400,'إذن صرف منتجات'!$E$6:$E$400,E71,'إذن صرف منتجات'!$F$6:$F$400,F71,'إذن صرف منتجات'!$G$6:$G$400,"L")</f>
        <v>0</v>
      </c>
      <c r="M71" s="161" t="n">
        <f aca="false">SUMIFS('إذن توريد منتجات'!$L$6:$L$400,'إذن توريد منتجات'!$E$6:$E$400,E71,'إذن توريد منتجات'!$F$6:$F$400,F71,'إذن توريد منتجات'!$G$6:$G$400,"XL")-SUMIFS('إذن صرف منتجات'!$L$6:$L$400,'إذن صرف منتجات'!$E$6:$E$400,E71,'إذن صرف منتجات'!$F$6:$F$400,F71,'إذن صرف منتجات'!$G$6:$G$400,"XL")</f>
        <v>0</v>
      </c>
      <c r="N71" s="161" t="n">
        <f aca="false">SUMIFS('إذن توريد منتجات'!$L$6:$L$400,'إذن توريد منتجات'!$E$6:$E$400,E71,'إذن توريد منتجات'!$F$6:$F$400,F71,'إذن توريد منتجات'!$G$6:$G$400,"2XL")-SUMIFS('إذن صرف منتجات'!$L$6:$L$400,'إذن صرف منتجات'!$E$6:$E$400,E71,'إذن صرف منتجات'!$F$6:$F$400,F71,'إذن صرف منتجات'!$G$6:$G$400,"2XL")</f>
        <v>0</v>
      </c>
      <c r="O71" s="161" t="n">
        <f aca="false">SUMIFS('إذن توريد منتجات'!$L$6:$L$400,'إذن توريد منتجات'!$E$6:$E$400,E71,'إذن توريد منتجات'!$F$6:$F$400,F71,'إذن توريد منتجات'!$G$6:$G$400,"3XL")-SUMIFS('إذن صرف منتجات'!$L$6:$L$400,'إذن صرف منتجات'!$E$6:$E$400,E71,'إذن صرف منتجات'!$F$6:$F$400,F71,'إذن صرف منتجات'!$G$6:$G$400,"3XL")</f>
        <v>0</v>
      </c>
      <c r="P71" s="161" t="n">
        <f aca="false">SUMIFS('إذن توريد منتجات'!$L$6:$L$400,'إذن توريد منتجات'!$E$6:$E$400,E71,'إذن توريد منتجات'!$F$6:$F$400,F71,'إذن توريد منتجات'!$G$6:$G$400,"4XL")-SUMIFS('إذن صرف منتجات'!$L$6:$L$400,'إذن صرف منتجات'!$E$6:$E$400,E71,'إذن صرف منتجات'!$F$6:$F$400,F71,'إذن صرف منتجات'!$G$6:$G$400,"4XL")</f>
        <v>0</v>
      </c>
      <c r="Q71" s="162" t="n">
        <f aca="false">SUMIFS('إذن توريد منتجات'!$L$6:$L$400,'إذن توريد منتجات'!$E$6:$E$400,E71,'إذن توريد منتجات'!$F$6:$F$400,F71,'إذن توريد منتجات'!$G$6:$G$400,"5XL")-SUMIFS('إذن صرف منتجات'!$L$6:$L$400,'إذن صرف منتجات'!$E$6:$E$400,E71,'إذن صرف منتجات'!$F$6:$F$400,F71,'إذن صرف منتجات'!$G$6:$G$400,"5XL")</f>
        <v>0</v>
      </c>
      <c r="R71" s="162" t="n">
        <f aca="false">SUMIFS('إذن توريد منتجات'!$L$6:$L$400,'إذن توريد منتجات'!$E$6:$E$400,E71,'إذن توريد منتجات'!$F$6:$F$400,F71,'إذن توريد منتجات'!$G$6:$G$400,"6XL")-SUMIFS('إذن صرف منتجات'!$L$6:$L$400,'إذن صرف منتجات'!$E$6:$E$400,E71,'إذن صرف منتجات'!$F$6:$F$400,F71,'إذن صرف منتجات'!$G$6:$G$400,"6XL")</f>
        <v>0</v>
      </c>
      <c r="S71" s="162" t="n">
        <f aca="false">SUMIFS('إذن توريد منتجات'!$L$6:$L$400,'إذن توريد منتجات'!$E$6:$E$400,E71,'إذن توريد منتجات'!$F$6:$F$400,F71,'إذن توريد منتجات'!$G$6:$G$400,"7XL")-SUMIFS('إذن صرف منتجات'!$L$6:$L$400,'إذن صرف منتجات'!$E$6:$E$400,E71,'إذن صرف منتجات'!$F$6:$F$400,F71,'إذن صرف منتجات'!$G$6:$G$400,"7XL")</f>
        <v>0</v>
      </c>
      <c r="T71" s="163" t="n">
        <f aca="false">SUM(I71:S71)</f>
        <v>0</v>
      </c>
      <c r="U71" s="164"/>
    </row>
    <row r="72" customFormat="false" ht="15" hidden="false" customHeight="true" outlineLevel="0" collapsed="false">
      <c r="A72" s="96"/>
      <c r="B72" s="174"/>
      <c r="C72" s="111"/>
      <c r="D72" s="96" t="n">
        <v>56</v>
      </c>
      <c r="E72" s="174" t="s">
        <v>68</v>
      </c>
      <c r="F72" s="111" t="str">
        <f aca="false">إعدادات!$E$18</f>
        <v>منت جرين</v>
      </c>
      <c r="G72" s="159"/>
      <c r="H72" s="160"/>
      <c r="I72" s="165" t="n">
        <f aca="false">SUMIFS('إذن توريد منتجات'!$L$6:$L$400,'إذن توريد منتجات'!$E$6:$E$400,E72,'إذن توريد منتجات'!$F$6:$F$400,F72,'إذن توريد منتجات'!$G$6:$G$400,"XS")-SUMIFS('إذن صرف منتجات'!$L$6:$L$400,'إذن صرف منتجات'!$E$6:$E$400,E72,'إذن صرف منتجات'!$F$6:$F$400,F72,'إذن صرف منتجات'!$G$6:$G$400,"XS")</f>
        <v>0</v>
      </c>
      <c r="J72" s="165" t="n">
        <f aca="false">SUMIFS('إذن توريد منتجات'!$L$6:$L$400,'إذن توريد منتجات'!$E$6:$E$400,E72,'إذن توريد منتجات'!$F$6:$F$400,F72,'إذن توريد منتجات'!$G$6:$G$400,"S")-SUMIFS('إذن صرف منتجات'!$L$6:$L$400,'إذن صرف منتجات'!$E$6:$E$400,E72,'إذن صرف منتجات'!$F$6:$F$400,F72,'إذن صرف منتجات'!$G$6:$G$400,"S")</f>
        <v>0</v>
      </c>
      <c r="K72" s="165" t="n">
        <f aca="false">SUMIFS('إذن توريد منتجات'!$L$6:$L$400,'إذن توريد منتجات'!$E$6:$E$400,E72,'إذن توريد منتجات'!$F$6:$F$400,F72,'إذن توريد منتجات'!$G$6:$G$400,"M")-SUMIFS('إذن صرف منتجات'!$L$6:$L$400,'إذن صرف منتجات'!$E$6:$E$400,E72,'إذن صرف منتجات'!$F$6:$F$400,F72,'إذن صرف منتجات'!$G$6:$G$400,"M")</f>
        <v>0</v>
      </c>
      <c r="L72" s="165" t="n">
        <f aca="false">SUMIFS('إذن توريد منتجات'!$L$6:$L$400,'إذن توريد منتجات'!$E$6:$E$400,E72,'إذن توريد منتجات'!$F$6:$F$400,F72,'إذن توريد منتجات'!$G$6:$G$400,"L")-SUMIFS('إذن صرف منتجات'!$L$6:$L$400,'إذن صرف منتجات'!$E$6:$E$400,E72,'إذن صرف منتجات'!$F$6:$F$400,F72,'إذن صرف منتجات'!$G$6:$G$400,"L")</f>
        <v>0</v>
      </c>
      <c r="M72" s="165" t="n">
        <f aca="false">SUMIFS('إذن توريد منتجات'!$L$6:$L$400,'إذن توريد منتجات'!$E$6:$E$400,E72,'إذن توريد منتجات'!$F$6:$F$400,F72,'إذن توريد منتجات'!$G$6:$G$400,"XL")-SUMIFS('إذن صرف منتجات'!$L$6:$L$400,'إذن صرف منتجات'!$E$6:$E$400,E72,'إذن صرف منتجات'!$F$6:$F$400,F72,'إذن صرف منتجات'!$G$6:$G$400,"XL")</f>
        <v>0</v>
      </c>
      <c r="N72" s="165" t="n">
        <f aca="false">SUMIFS('إذن توريد منتجات'!$L$6:$L$400,'إذن توريد منتجات'!$E$6:$E$400,E72,'إذن توريد منتجات'!$F$6:$F$400,F72,'إذن توريد منتجات'!$G$6:$G$400,"2XL")-SUMIFS('إذن صرف منتجات'!$L$6:$L$400,'إذن صرف منتجات'!$E$6:$E$400,E72,'إذن صرف منتجات'!$F$6:$F$400,F72,'إذن صرف منتجات'!$G$6:$G$400,"2XL")</f>
        <v>0</v>
      </c>
      <c r="O72" s="165" t="n">
        <f aca="false">SUMIFS('إذن توريد منتجات'!$L$6:$L$400,'إذن توريد منتجات'!$E$6:$E$400,E72,'إذن توريد منتجات'!$F$6:$F$400,F72,'إذن توريد منتجات'!$G$6:$G$400,"3XL")-SUMIFS('إذن صرف منتجات'!$L$6:$L$400,'إذن صرف منتجات'!$E$6:$E$400,E72,'إذن صرف منتجات'!$F$6:$F$400,F72,'إذن صرف منتجات'!$G$6:$G$400,"3XL")</f>
        <v>0</v>
      </c>
      <c r="P72" s="165" t="n">
        <f aca="false">SUMIFS('إذن توريد منتجات'!$L$6:$L$400,'إذن توريد منتجات'!$E$6:$E$400,E72,'إذن توريد منتجات'!$F$6:$F$400,F72,'إذن توريد منتجات'!$G$6:$G$400,"4XL")-SUMIFS('إذن صرف منتجات'!$L$6:$L$400,'إذن صرف منتجات'!$E$6:$E$400,E72,'إذن صرف منتجات'!$F$6:$F$400,F72,'إذن صرف منتجات'!$G$6:$G$400,"4XL")</f>
        <v>0</v>
      </c>
      <c r="Q72" s="162" t="n">
        <f aca="false">SUMIFS('إذن توريد منتجات'!$L$6:$L$400,'إذن توريد منتجات'!$E$6:$E$400,E72,'إذن توريد منتجات'!$F$6:$F$400,F72,'إذن توريد منتجات'!$G$6:$G$400,"5XL")-SUMIFS('إذن صرف منتجات'!$L$6:$L$400,'إذن صرف منتجات'!$E$6:$E$400,E72,'إذن صرف منتجات'!$F$6:$F$400,F72,'إذن صرف منتجات'!$G$6:$G$400,"5XL")</f>
        <v>0</v>
      </c>
      <c r="R72" s="162" t="n">
        <f aca="false">SUMIFS('إذن توريد منتجات'!$L$6:$L$400,'إذن توريد منتجات'!$E$6:$E$400,E72,'إذن توريد منتجات'!$F$6:$F$400,F72,'إذن توريد منتجات'!$G$6:$G$400,"6XL")-SUMIFS('إذن صرف منتجات'!$L$6:$L$400,'إذن صرف منتجات'!$E$6:$E$400,E72,'إذن صرف منتجات'!$F$6:$F$400,F72,'إذن صرف منتجات'!$G$6:$G$400,"6XL")</f>
        <v>0</v>
      </c>
      <c r="S72" s="162" t="n">
        <f aca="false">SUMIFS('إذن توريد منتجات'!$L$6:$L$400,'إذن توريد منتجات'!$E$6:$E$400,E72,'إذن توريد منتجات'!$F$6:$F$400,F72,'إذن توريد منتجات'!$G$6:$G$400,"7XL")-SUMIFS('إذن صرف منتجات'!$L$6:$L$400,'إذن صرف منتجات'!$E$6:$E$400,E72,'إذن صرف منتجات'!$F$6:$F$400,F72,'إذن صرف منتجات'!$G$6:$G$400,"7XL")</f>
        <v>0</v>
      </c>
      <c r="T72" s="163" t="n">
        <f aca="false">SUM(I72:S72)</f>
        <v>0</v>
      </c>
      <c r="U72" s="114"/>
    </row>
    <row r="73" customFormat="false" ht="15" hidden="false" customHeight="true" outlineLevel="0" collapsed="false">
      <c r="A73" s="114"/>
      <c r="B73" s="174"/>
      <c r="C73" s="170"/>
      <c r="D73" s="114"/>
      <c r="E73" s="174" t="s">
        <v>68</v>
      </c>
      <c r="F73" s="170" t="str">
        <f aca="false">إعدادات!$E$19</f>
        <v>بنك</v>
      </c>
      <c r="G73" s="159"/>
      <c r="H73" s="160"/>
      <c r="I73" s="161" t="n">
        <f aca="false">SUMIFS('إذن توريد منتجات'!$L$6:$L$400,'إذن توريد منتجات'!$E$6:$E$400,E73,'إذن توريد منتجات'!$F$6:$F$400,F73,'إذن توريد منتجات'!$G$6:$G$400,"XS")-SUMIFS('إذن صرف منتجات'!$L$6:$L$400,'إذن صرف منتجات'!$E$6:$E$400,E73,'إذن صرف منتجات'!$F$6:$F$400,F73,'إذن صرف منتجات'!$G$6:$G$400,"XS")</f>
        <v>0</v>
      </c>
      <c r="J73" s="161" t="n">
        <f aca="false">SUMIFS('إذن توريد منتجات'!$L$6:$L$400,'إذن توريد منتجات'!$E$6:$E$400,E73,'إذن توريد منتجات'!$F$6:$F$400,F73,'إذن توريد منتجات'!$G$6:$G$400,"S")-SUMIFS('إذن صرف منتجات'!$L$6:$L$400,'إذن صرف منتجات'!$E$6:$E$400,E73,'إذن صرف منتجات'!$F$6:$F$400,F73,'إذن صرف منتجات'!$G$6:$G$400,"S")</f>
        <v>0</v>
      </c>
      <c r="K73" s="161" t="n">
        <f aca="false">SUMIFS('إذن توريد منتجات'!$L$6:$L$400,'إذن توريد منتجات'!$E$6:$E$400,E73,'إذن توريد منتجات'!$F$6:$F$400,F73,'إذن توريد منتجات'!$G$6:$G$400,"M")-SUMIFS('إذن صرف منتجات'!$L$6:$L$400,'إذن صرف منتجات'!$E$6:$E$400,E73,'إذن صرف منتجات'!$F$6:$F$400,F73,'إذن صرف منتجات'!$G$6:$G$400,"M")</f>
        <v>0</v>
      </c>
      <c r="L73" s="161" t="n">
        <f aca="false">SUMIFS('إذن توريد منتجات'!$L$6:$L$400,'إذن توريد منتجات'!$E$6:$E$400,E73,'إذن توريد منتجات'!$F$6:$F$400,F73,'إذن توريد منتجات'!$G$6:$G$400,"L")-SUMIFS('إذن صرف منتجات'!$L$6:$L$400,'إذن صرف منتجات'!$E$6:$E$400,E73,'إذن صرف منتجات'!$F$6:$F$400,F73,'إذن صرف منتجات'!$G$6:$G$400,"L")</f>
        <v>0</v>
      </c>
      <c r="M73" s="161" t="n">
        <f aca="false">SUMIFS('إذن توريد منتجات'!$L$6:$L$400,'إذن توريد منتجات'!$E$6:$E$400,E73,'إذن توريد منتجات'!$F$6:$F$400,F73,'إذن توريد منتجات'!$G$6:$G$400,"XL")-SUMIFS('إذن صرف منتجات'!$L$6:$L$400,'إذن صرف منتجات'!$E$6:$E$400,E73,'إذن صرف منتجات'!$F$6:$F$400,F73,'إذن صرف منتجات'!$G$6:$G$400,"XL")</f>
        <v>0</v>
      </c>
      <c r="N73" s="161" t="n">
        <f aca="false">SUMIFS('إذن توريد منتجات'!$L$6:$L$400,'إذن توريد منتجات'!$E$6:$E$400,E73,'إذن توريد منتجات'!$F$6:$F$400,F73,'إذن توريد منتجات'!$G$6:$G$400,"2XL")-SUMIFS('إذن صرف منتجات'!$L$6:$L$400,'إذن صرف منتجات'!$E$6:$E$400,E73,'إذن صرف منتجات'!$F$6:$F$400,F73,'إذن صرف منتجات'!$G$6:$G$400,"2XL")</f>
        <v>0</v>
      </c>
      <c r="O73" s="161" t="n">
        <f aca="false">SUMIFS('إذن توريد منتجات'!$L$6:$L$400,'إذن توريد منتجات'!$E$6:$E$400,E73,'إذن توريد منتجات'!$F$6:$F$400,F73,'إذن توريد منتجات'!$G$6:$G$400,"3XL")-SUMIFS('إذن صرف منتجات'!$L$6:$L$400,'إذن صرف منتجات'!$E$6:$E$400,E73,'إذن صرف منتجات'!$F$6:$F$400,F73,'إذن صرف منتجات'!$G$6:$G$400,"3XL")</f>
        <v>0</v>
      </c>
      <c r="P73" s="161" t="n">
        <f aca="false">SUMIFS('إذن توريد منتجات'!$L$6:$L$400,'إذن توريد منتجات'!$E$6:$E$400,E73,'إذن توريد منتجات'!$F$6:$F$400,F73,'إذن توريد منتجات'!$G$6:$G$400,"4XL")-SUMIFS('إذن صرف منتجات'!$L$6:$L$400,'إذن صرف منتجات'!$E$6:$E$400,E73,'إذن صرف منتجات'!$F$6:$F$400,F73,'إذن صرف منتجات'!$G$6:$G$400,"4XL")</f>
        <v>0</v>
      </c>
      <c r="Q73" s="162" t="n">
        <f aca="false">SUMIFS('إذن توريد منتجات'!$L$6:$L$400,'إذن توريد منتجات'!$E$6:$E$400,E73,'إذن توريد منتجات'!$F$6:$F$400,F73,'إذن توريد منتجات'!$G$6:$G$400,"5XL")-SUMIFS('إذن صرف منتجات'!$L$6:$L$400,'إذن صرف منتجات'!$E$6:$E$400,E73,'إذن صرف منتجات'!$F$6:$F$400,F73,'إذن صرف منتجات'!$G$6:$G$400,"5XL")</f>
        <v>0</v>
      </c>
      <c r="R73" s="162" t="n">
        <f aca="false">SUMIFS('إذن توريد منتجات'!$L$6:$L$400,'إذن توريد منتجات'!$E$6:$E$400,E73,'إذن توريد منتجات'!$F$6:$F$400,F73,'إذن توريد منتجات'!$G$6:$G$400,"6XL")-SUMIFS('إذن صرف منتجات'!$L$6:$L$400,'إذن صرف منتجات'!$E$6:$E$400,E73,'إذن صرف منتجات'!$F$6:$F$400,F73,'إذن صرف منتجات'!$G$6:$G$400,"6XL")</f>
        <v>0</v>
      </c>
      <c r="S73" s="162" t="n">
        <f aca="false">SUMIFS('إذن توريد منتجات'!$L$6:$L$400,'إذن توريد منتجات'!$E$6:$E$400,E73,'إذن توريد منتجات'!$F$6:$F$400,F73,'إذن توريد منتجات'!$G$6:$G$400,"7XL")-SUMIFS('إذن صرف منتجات'!$L$6:$L$400,'إذن صرف منتجات'!$E$6:$E$400,E73,'إذن صرف منتجات'!$F$6:$F$400,F73,'إذن صرف منتجات'!$G$6:$G$400,"7XL")</f>
        <v>0</v>
      </c>
      <c r="T73" s="163" t="n">
        <f aca="false">SUM(I73:S73)</f>
        <v>0</v>
      </c>
      <c r="U73" s="164"/>
    </row>
    <row r="74" customFormat="false" ht="15" hidden="false" customHeight="true" outlineLevel="0" collapsed="false">
      <c r="A74" s="164"/>
      <c r="B74" s="174"/>
      <c r="C74" s="115"/>
      <c r="D74" s="164"/>
      <c r="E74" s="174" t="s">
        <v>68</v>
      </c>
      <c r="F74" s="115" t="str">
        <f aca="false">إعدادات!$E$20</f>
        <v>روز</v>
      </c>
      <c r="G74" s="159"/>
      <c r="H74" s="160"/>
      <c r="I74" s="165" t="n">
        <f aca="false">SUMIFS('إذن توريد منتجات'!$L$6:$L$400,'إذن توريد منتجات'!$E$6:$E$400,E74,'إذن توريد منتجات'!$F$6:$F$400,F74,'إذن توريد منتجات'!$G$6:$G$400,"XS")-SUMIFS('إذن صرف منتجات'!$L$6:$L$400,'إذن صرف منتجات'!$E$6:$E$400,E74,'إذن صرف منتجات'!$F$6:$F$400,F74,'إذن صرف منتجات'!$G$6:$G$400,"XS")</f>
        <v>0</v>
      </c>
      <c r="J74" s="165" t="n">
        <f aca="false">SUMIFS('إذن توريد منتجات'!$L$6:$L$400,'إذن توريد منتجات'!$E$6:$E$400,E74,'إذن توريد منتجات'!$F$6:$F$400,F74,'إذن توريد منتجات'!$G$6:$G$400,"S")-SUMIFS('إذن صرف منتجات'!$L$6:$L$400,'إذن صرف منتجات'!$E$6:$E$400,E74,'إذن صرف منتجات'!$F$6:$F$400,F74,'إذن صرف منتجات'!$G$6:$G$400,"S")</f>
        <v>0</v>
      </c>
      <c r="K74" s="165" t="n">
        <f aca="false">SUMIFS('إذن توريد منتجات'!$L$6:$L$400,'إذن توريد منتجات'!$E$6:$E$400,E74,'إذن توريد منتجات'!$F$6:$F$400,F74,'إذن توريد منتجات'!$G$6:$G$400,"M")-SUMIFS('إذن صرف منتجات'!$L$6:$L$400,'إذن صرف منتجات'!$E$6:$E$400,E74,'إذن صرف منتجات'!$F$6:$F$400,F74,'إذن صرف منتجات'!$G$6:$G$400,"M")</f>
        <v>0</v>
      </c>
      <c r="L74" s="165" t="n">
        <f aca="false">SUMIFS('إذن توريد منتجات'!$L$6:$L$400,'إذن توريد منتجات'!$E$6:$E$400,E74,'إذن توريد منتجات'!$F$6:$F$400,F74,'إذن توريد منتجات'!$G$6:$G$400,"L")-SUMIFS('إذن صرف منتجات'!$L$6:$L$400,'إذن صرف منتجات'!$E$6:$E$400,E74,'إذن صرف منتجات'!$F$6:$F$400,F74,'إذن صرف منتجات'!$G$6:$G$400,"L")</f>
        <v>0</v>
      </c>
      <c r="M74" s="165" t="n">
        <f aca="false">SUMIFS('إذن توريد منتجات'!$L$6:$L$400,'إذن توريد منتجات'!$E$6:$E$400,E74,'إذن توريد منتجات'!$F$6:$F$400,F74,'إذن توريد منتجات'!$G$6:$G$400,"XL")-SUMIFS('إذن صرف منتجات'!$L$6:$L$400,'إذن صرف منتجات'!$E$6:$E$400,E74,'إذن صرف منتجات'!$F$6:$F$400,F74,'إذن صرف منتجات'!$G$6:$G$400,"XL")</f>
        <v>0</v>
      </c>
      <c r="N74" s="165" t="n">
        <f aca="false">SUMIFS('إذن توريد منتجات'!$L$6:$L$400,'إذن توريد منتجات'!$E$6:$E$400,E74,'إذن توريد منتجات'!$F$6:$F$400,F74,'إذن توريد منتجات'!$G$6:$G$400,"2XL")-SUMIFS('إذن صرف منتجات'!$L$6:$L$400,'إذن صرف منتجات'!$E$6:$E$400,E74,'إذن صرف منتجات'!$F$6:$F$400,F74,'إذن صرف منتجات'!$G$6:$G$400,"2XL")</f>
        <v>0</v>
      </c>
      <c r="O74" s="165" t="n">
        <f aca="false">SUMIFS('إذن توريد منتجات'!$L$6:$L$400,'إذن توريد منتجات'!$E$6:$E$400,E74,'إذن توريد منتجات'!$F$6:$F$400,F74,'إذن توريد منتجات'!$G$6:$G$400,"3XL")-SUMIFS('إذن صرف منتجات'!$L$6:$L$400,'إذن صرف منتجات'!$E$6:$E$400,E74,'إذن صرف منتجات'!$F$6:$F$400,F74,'إذن صرف منتجات'!$G$6:$G$400,"3XL")</f>
        <v>0</v>
      </c>
      <c r="P74" s="165" t="n">
        <f aca="false">SUMIFS('إذن توريد منتجات'!$L$6:$L$400,'إذن توريد منتجات'!$E$6:$E$400,E74,'إذن توريد منتجات'!$F$6:$F$400,F74,'إذن توريد منتجات'!$G$6:$G$400,"4XL")-SUMIFS('إذن صرف منتجات'!$L$6:$L$400,'إذن صرف منتجات'!$E$6:$E$400,E74,'إذن صرف منتجات'!$F$6:$F$400,F74,'إذن صرف منتجات'!$G$6:$G$400,"4XL")</f>
        <v>0</v>
      </c>
      <c r="Q74" s="162" t="n">
        <f aca="false">SUMIFS('إذن توريد منتجات'!$L$6:$L$400,'إذن توريد منتجات'!$E$6:$E$400,E74,'إذن توريد منتجات'!$F$6:$F$400,F74,'إذن توريد منتجات'!$G$6:$G$400,"5XL")-SUMIFS('إذن صرف منتجات'!$L$6:$L$400,'إذن صرف منتجات'!$E$6:$E$400,E74,'إذن صرف منتجات'!$F$6:$F$400,F74,'إذن صرف منتجات'!$G$6:$G$400,"5XL")</f>
        <v>0</v>
      </c>
      <c r="R74" s="162" t="n">
        <f aca="false">SUMIFS('إذن توريد منتجات'!$L$6:$L$400,'إذن توريد منتجات'!$E$6:$E$400,E74,'إذن توريد منتجات'!$F$6:$F$400,F74,'إذن توريد منتجات'!$G$6:$G$400,"6XL")-SUMIFS('إذن صرف منتجات'!$L$6:$L$400,'إذن صرف منتجات'!$E$6:$E$400,E74,'إذن صرف منتجات'!$F$6:$F$400,F74,'إذن صرف منتجات'!$G$6:$G$400,"6XL")</f>
        <v>0</v>
      </c>
      <c r="S74" s="162" t="n">
        <f aca="false">SUMIFS('إذن توريد منتجات'!$L$6:$L$400,'إذن توريد منتجات'!$E$6:$E$400,E74,'إذن توريد منتجات'!$F$6:$F$400,F74,'إذن توريد منتجات'!$G$6:$G$400,"7XL")-SUMIFS('إذن صرف منتجات'!$L$6:$L$400,'إذن صرف منتجات'!$E$6:$E$400,E74,'إذن صرف منتجات'!$F$6:$F$400,F74,'إذن صرف منتجات'!$G$6:$G$400,"7XL")</f>
        <v>0</v>
      </c>
      <c r="T74" s="163" t="n">
        <f aca="false">SUM(I74:S74)</f>
        <v>0</v>
      </c>
      <c r="U74" s="114"/>
    </row>
    <row r="75" customFormat="false" ht="15" hidden="false" customHeight="true" outlineLevel="0" collapsed="false">
      <c r="A75" s="114"/>
      <c r="B75" s="174"/>
      <c r="C75" s="116"/>
      <c r="D75" s="114"/>
      <c r="E75" s="174" t="s">
        <v>68</v>
      </c>
      <c r="F75" s="116" t="str">
        <f aca="false">إعدادات!$E$21</f>
        <v>موف فاتح</v>
      </c>
      <c r="G75" s="159"/>
      <c r="H75" s="160"/>
      <c r="I75" s="161" t="n">
        <f aca="false">SUMIFS('إذن توريد منتجات'!$L$6:$L$400,'إذن توريد منتجات'!$E$6:$E$400,E75,'إذن توريد منتجات'!$F$6:$F$400,F75,'إذن توريد منتجات'!$G$6:$G$400,"XS")-SUMIFS('إذن صرف منتجات'!$L$6:$L$400,'إذن صرف منتجات'!$E$6:$E$400,E75,'إذن صرف منتجات'!$F$6:$F$400,F75,'إذن صرف منتجات'!$G$6:$G$400,"XS")</f>
        <v>0</v>
      </c>
      <c r="J75" s="161" t="n">
        <f aca="false">SUMIFS('إذن توريد منتجات'!$L$6:$L$400,'إذن توريد منتجات'!$E$6:$E$400,E75,'إذن توريد منتجات'!$F$6:$F$400,F75,'إذن توريد منتجات'!$G$6:$G$400,"S")-SUMIFS('إذن صرف منتجات'!$L$6:$L$400,'إذن صرف منتجات'!$E$6:$E$400,E75,'إذن صرف منتجات'!$F$6:$F$400,F75,'إذن صرف منتجات'!$G$6:$G$400,"S")</f>
        <v>0</v>
      </c>
      <c r="K75" s="161" t="n">
        <f aca="false">SUMIFS('إذن توريد منتجات'!$L$6:$L$400,'إذن توريد منتجات'!$E$6:$E$400,E75,'إذن توريد منتجات'!$F$6:$F$400,F75,'إذن توريد منتجات'!$G$6:$G$400,"M")-SUMIFS('إذن صرف منتجات'!$L$6:$L$400,'إذن صرف منتجات'!$E$6:$E$400,E75,'إذن صرف منتجات'!$F$6:$F$400,F75,'إذن صرف منتجات'!$G$6:$G$400,"M")</f>
        <v>0</v>
      </c>
      <c r="L75" s="161" t="n">
        <f aca="false">SUMIFS('إذن توريد منتجات'!$L$6:$L$400,'إذن توريد منتجات'!$E$6:$E$400,E75,'إذن توريد منتجات'!$F$6:$F$400,F75,'إذن توريد منتجات'!$G$6:$G$400,"L")-SUMIFS('إذن صرف منتجات'!$L$6:$L$400,'إذن صرف منتجات'!$E$6:$E$400,E75,'إذن صرف منتجات'!$F$6:$F$400,F75,'إذن صرف منتجات'!$G$6:$G$400,"L")</f>
        <v>0</v>
      </c>
      <c r="M75" s="161" t="n">
        <f aca="false">SUMIFS('إذن توريد منتجات'!$L$6:$L$400,'إذن توريد منتجات'!$E$6:$E$400,E75,'إذن توريد منتجات'!$F$6:$F$400,F75,'إذن توريد منتجات'!$G$6:$G$400,"XL")-SUMIFS('إذن صرف منتجات'!$L$6:$L$400,'إذن صرف منتجات'!$E$6:$E$400,E75,'إذن صرف منتجات'!$F$6:$F$400,F75,'إذن صرف منتجات'!$G$6:$G$400,"XL")</f>
        <v>0</v>
      </c>
      <c r="N75" s="161" t="n">
        <f aca="false">SUMIFS('إذن توريد منتجات'!$L$6:$L$400,'إذن توريد منتجات'!$E$6:$E$400,E75,'إذن توريد منتجات'!$F$6:$F$400,F75,'إذن توريد منتجات'!$G$6:$G$400,"2XL")-SUMIFS('إذن صرف منتجات'!$L$6:$L$400,'إذن صرف منتجات'!$E$6:$E$400,E75,'إذن صرف منتجات'!$F$6:$F$400,F75,'إذن صرف منتجات'!$G$6:$G$400,"2XL")</f>
        <v>0</v>
      </c>
      <c r="O75" s="161" t="n">
        <f aca="false">SUMIFS('إذن توريد منتجات'!$L$6:$L$400,'إذن توريد منتجات'!$E$6:$E$400,E75,'إذن توريد منتجات'!$F$6:$F$400,F75,'إذن توريد منتجات'!$G$6:$G$400,"3XL")-SUMIFS('إذن صرف منتجات'!$L$6:$L$400,'إذن صرف منتجات'!$E$6:$E$400,E75,'إذن صرف منتجات'!$F$6:$F$400,F75,'إذن صرف منتجات'!$G$6:$G$400,"3XL")</f>
        <v>0</v>
      </c>
      <c r="P75" s="161" t="n">
        <f aca="false">SUMIFS('إذن توريد منتجات'!$L$6:$L$400,'إذن توريد منتجات'!$E$6:$E$400,E75,'إذن توريد منتجات'!$F$6:$F$400,F75,'إذن توريد منتجات'!$G$6:$G$400,"4XL")-SUMIFS('إذن صرف منتجات'!$L$6:$L$400,'إذن صرف منتجات'!$E$6:$E$400,E75,'إذن صرف منتجات'!$F$6:$F$400,F75,'إذن صرف منتجات'!$G$6:$G$400,"4XL")</f>
        <v>0</v>
      </c>
      <c r="Q75" s="162" t="n">
        <f aca="false">SUMIFS('إذن توريد منتجات'!$L$6:$L$400,'إذن توريد منتجات'!$E$6:$E$400,E75,'إذن توريد منتجات'!$F$6:$F$400,F75,'إذن توريد منتجات'!$G$6:$G$400,"5XL")-SUMIFS('إذن صرف منتجات'!$L$6:$L$400,'إذن صرف منتجات'!$E$6:$E$400,E75,'إذن صرف منتجات'!$F$6:$F$400,F75,'إذن صرف منتجات'!$G$6:$G$400,"5XL")</f>
        <v>0</v>
      </c>
      <c r="R75" s="162" t="n">
        <f aca="false">SUMIFS('إذن توريد منتجات'!$L$6:$L$400,'إذن توريد منتجات'!$E$6:$E$400,E75,'إذن توريد منتجات'!$F$6:$F$400,F75,'إذن توريد منتجات'!$G$6:$G$400,"6XL")-SUMIFS('إذن صرف منتجات'!$L$6:$L$400,'إذن صرف منتجات'!$E$6:$E$400,E75,'إذن صرف منتجات'!$F$6:$F$400,F75,'إذن صرف منتجات'!$G$6:$G$400,"6XL")</f>
        <v>0</v>
      </c>
      <c r="S75" s="162" t="n">
        <f aca="false">SUMIFS('إذن توريد منتجات'!$L$6:$L$400,'إذن توريد منتجات'!$E$6:$E$400,E75,'إذن توريد منتجات'!$F$6:$F$400,F75,'إذن توريد منتجات'!$G$6:$G$400,"7XL")-SUMIFS('إذن صرف منتجات'!$L$6:$L$400,'إذن صرف منتجات'!$E$6:$E$400,E75,'إذن صرف منتجات'!$F$6:$F$400,F75,'إذن صرف منتجات'!$G$6:$G$400,"7XL")</f>
        <v>0</v>
      </c>
      <c r="T75" s="163" t="n">
        <f aca="false">SUM(I75:S75)</f>
        <v>0</v>
      </c>
      <c r="U75" s="164"/>
    </row>
    <row r="76" customFormat="false" ht="15" hidden="false" customHeight="true" outlineLevel="0" collapsed="false">
      <c r="A76" s="175"/>
      <c r="B76" s="118"/>
      <c r="C76" s="118"/>
      <c r="D76" s="175" t="s">
        <v>209</v>
      </c>
      <c r="E76" s="118"/>
      <c r="F76" s="118"/>
      <c r="I76" s="118"/>
      <c r="J76" s="118"/>
      <c r="K76" s="118"/>
      <c r="L76" s="118"/>
      <c r="M76" s="118"/>
      <c r="N76" s="118"/>
      <c r="O76" s="118"/>
      <c r="P76" s="118"/>
      <c r="T76" s="118"/>
      <c r="U76" s="119"/>
    </row>
    <row r="77" customFormat="false" ht="15" hidden="false" customHeight="true" outlineLevel="0" collapsed="false">
      <c r="A77" s="157"/>
      <c r="B77" s="176"/>
      <c r="C77" s="97"/>
      <c r="D77" s="157" t="n">
        <v>57</v>
      </c>
      <c r="E77" s="176" t="s">
        <v>69</v>
      </c>
      <c r="F77" s="97" t="str">
        <f aca="false">إعدادات!$E$5</f>
        <v>كحلي</v>
      </c>
      <c r="G77" s="159"/>
      <c r="H77" s="160"/>
      <c r="I77" s="161" t="n">
        <f aca="false">SUMIFS('إذن توريد منتجات'!$L$6:$L$400,'إذن توريد منتجات'!$E$6:$E$400,E77,'إذن توريد منتجات'!$F$6:$F$400,F77,'إذن توريد منتجات'!$G$6:$G$400,"XS")-SUMIFS('إذن صرف منتجات'!$L$6:$L$400,'إذن صرف منتجات'!$E$6:$E$400,E77,'إذن صرف منتجات'!$F$6:$F$400,F77,'إذن صرف منتجات'!$G$6:$G$400,"XS")</f>
        <v>0</v>
      </c>
      <c r="J77" s="161" t="n">
        <f aca="false">SUMIFS('إذن توريد منتجات'!$L$6:$L$400,'إذن توريد منتجات'!$E$6:$E$400,E77,'إذن توريد منتجات'!$F$6:$F$400,F77,'إذن توريد منتجات'!$G$6:$G$400,"S")-SUMIFS('إذن صرف منتجات'!$L$6:$L$400,'إذن صرف منتجات'!$E$6:$E$400,E77,'إذن صرف منتجات'!$F$6:$F$400,F77,'إذن صرف منتجات'!$G$6:$G$400,"S")</f>
        <v>0</v>
      </c>
      <c r="K77" s="161" t="n">
        <f aca="false">SUMIFS('إذن توريد منتجات'!$L$6:$L$400,'إذن توريد منتجات'!$E$6:$E$400,E77,'إذن توريد منتجات'!$F$6:$F$400,F77,'إذن توريد منتجات'!$G$6:$G$400,"M")-SUMIFS('إذن صرف منتجات'!$L$6:$L$400,'إذن صرف منتجات'!$E$6:$E$400,E77,'إذن صرف منتجات'!$F$6:$F$400,F77,'إذن صرف منتجات'!$G$6:$G$400,"M")</f>
        <v>2</v>
      </c>
      <c r="L77" s="161" t="n">
        <f aca="false">SUMIFS('إذن توريد منتجات'!$L$6:$L$400,'إذن توريد منتجات'!$E$6:$E$400,E77,'إذن توريد منتجات'!$F$6:$F$400,F77,'إذن توريد منتجات'!$G$6:$G$400,"L")-SUMIFS('إذن صرف منتجات'!$L$6:$L$400,'إذن صرف منتجات'!$E$6:$E$400,E77,'إذن صرف منتجات'!$F$6:$F$400,F77,'إذن صرف منتجات'!$G$6:$G$400,"L")</f>
        <v>0</v>
      </c>
      <c r="M77" s="161" t="n">
        <f aca="false">SUMIFS('إذن توريد منتجات'!$L$6:$L$400,'إذن توريد منتجات'!$E$6:$E$400,E77,'إذن توريد منتجات'!$F$6:$F$400,F77,'إذن توريد منتجات'!$G$6:$G$400,"XL")-SUMIFS('إذن صرف منتجات'!$L$6:$L$400,'إذن صرف منتجات'!$E$6:$E$400,E77,'إذن صرف منتجات'!$F$6:$F$400,F77,'إذن صرف منتجات'!$G$6:$G$400,"XL")</f>
        <v>0</v>
      </c>
      <c r="N77" s="161" t="n">
        <f aca="false">SUMIFS('إذن توريد منتجات'!$L$6:$L$400,'إذن توريد منتجات'!$E$6:$E$400,E77,'إذن توريد منتجات'!$F$6:$F$400,F77,'إذن توريد منتجات'!$G$6:$G$400,"2XL")-SUMIFS('إذن صرف منتجات'!$L$6:$L$400,'إذن صرف منتجات'!$E$6:$E$400,E77,'إذن صرف منتجات'!$F$6:$F$400,F77,'إذن صرف منتجات'!$G$6:$G$400,"2XL")</f>
        <v>0</v>
      </c>
      <c r="O77" s="161" t="n">
        <f aca="false">SUMIFS('إذن توريد منتجات'!$L$6:$L$400,'إذن توريد منتجات'!$E$6:$E$400,E77,'إذن توريد منتجات'!$F$6:$F$400,F77,'إذن توريد منتجات'!$G$6:$G$400,"3XL")-SUMIFS('إذن صرف منتجات'!$L$6:$L$400,'إذن صرف منتجات'!$E$6:$E$400,E77,'إذن صرف منتجات'!$F$6:$F$400,F77,'إذن صرف منتجات'!$G$6:$G$400,"3XL")</f>
        <v>0</v>
      </c>
      <c r="P77" s="161" t="n">
        <f aca="false">SUMIFS('إذن توريد منتجات'!$L$6:$L$400,'إذن توريد منتجات'!$E$6:$E$400,E77,'إذن توريد منتجات'!$F$6:$F$400,F77,'إذن توريد منتجات'!$G$6:$G$400,"4XL")-SUMIFS('إذن صرف منتجات'!$L$6:$L$400,'إذن صرف منتجات'!$E$6:$E$400,E77,'إذن صرف منتجات'!$F$6:$F$400,F77,'إذن صرف منتجات'!$G$6:$G$400,"4XL")</f>
        <v>0</v>
      </c>
      <c r="Q77" s="162" t="n">
        <f aca="false">SUMIFS('إذن توريد منتجات'!$L$6:$L$400,'إذن توريد منتجات'!$E$6:$E$400,E77,'إذن توريد منتجات'!$F$6:$F$400,F77,'إذن توريد منتجات'!$G$6:$G$400,"5XL")-SUMIFS('إذن صرف منتجات'!$L$6:$L$400,'إذن صرف منتجات'!$E$6:$E$400,E77,'إذن صرف منتجات'!$F$6:$F$400,F77,'إذن صرف منتجات'!$G$6:$G$400,"5XL")</f>
        <v>0</v>
      </c>
      <c r="R77" s="162" t="n">
        <f aca="false">SUMIFS('إذن توريد منتجات'!$L$6:$L$400,'إذن توريد منتجات'!$E$6:$E$400,E77,'إذن توريد منتجات'!$F$6:$F$400,F77,'إذن توريد منتجات'!$G$6:$G$400,"6XL")-SUMIFS('إذن صرف منتجات'!$L$6:$L$400,'إذن صرف منتجات'!$E$6:$E$400,E77,'إذن صرف منتجات'!$F$6:$F$400,F77,'إذن صرف منتجات'!$G$6:$G$400,"6XL")</f>
        <v>0</v>
      </c>
      <c r="S77" s="162" t="n">
        <f aca="false">SUMIFS('إذن توريد منتجات'!$L$6:$L$400,'إذن توريد منتجات'!$E$6:$E$400,E77,'إذن توريد منتجات'!$F$6:$F$400,F77,'إذن توريد منتجات'!$G$6:$G$400,"7XL")-SUMIFS('إذن صرف منتجات'!$L$6:$L$400,'إذن صرف منتجات'!$E$6:$E$400,E77,'إذن صرف منتجات'!$F$6:$F$400,F77,'إذن صرف منتجات'!$G$6:$G$400,"7XL")</f>
        <v>0</v>
      </c>
      <c r="T77" s="163" t="n">
        <f aca="false">SUM(I77:S77)</f>
        <v>2</v>
      </c>
      <c r="U77" s="164"/>
    </row>
    <row r="78" customFormat="false" ht="15" hidden="false" customHeight="true" outlineLevel="0" collapsed="false">
      <c r="A78" s="96"/>
      <c r="B78" s="176"/>
      <c r="C78" s="101"/>
      <c r="D78" s="96" t="n">
        <v>58</v>
      </c>
      <c r="E78" s="176" t="s">
        <v>69</v>
      </c>
      <c r="F78" s="101" t="str">
        <f aca="false">إعدادات!$E$6</f>
        <v>تركوازي</v>
      </c>
      <c r="G78" s="159"/>
      <c r="H78" s="160"/>
      <c r="I78" s="165" t="n">
        <f aca="false">SUMIFS('إذن توريد منتجات'!$L$6:$L$400,'إذن توريد منتجات'!$E$6:$E$400,E78,'إذن توريد منتجات'!$F$6:$F$400,F78,'إذن توريد منتجات'!$G$6:$G$400,"XS")-SUMIFS('إذن صرف منتجات'!$L$6:$L$400,'إذن صرف منتجات'!$E$6:$E$400,E78,'إذن صرف منتجات'!$F$6:$F$400,F78,'إذن صرف منتجات'!$G$6:$G$400,"XS")</f>
        <v>0</v>
      </c>
      <c r="J78" s="165" t="n">
        <f aca="false">SUMIFS('إذن توريد منتجات'!$L$6:$L$400,'إذن توريد منتجات'!$E$6:$E$400,E78,'إذن توريد منتجات'!$F$6:$F$400,F78,'إذن توريد منتجات'!$G$6:$G$400,"S")-SUMIFS('إذن صرف منتجات'!$L$6:$L$400,'إذن صرف منتجات'!$E$6:$E$400,E78,'إذن صرف منتجات'!$F$6:$F$400,F78,'إذن صرف منتجات'!$G$6:$G$400,"S")</f>
        <v>0</v>
      </c>
      <c r="K78" s="165" t="n">
        <f aca="false">SUMIFS('إذن توريد منتجات'!$L$6:$L$400,'إذن توريد منتجات'!$E$6:$E$400,E78,'إذن توريد منتجات'!$F$6:$F$400,F78,'إذن توريد منتجات'!$G$6:$G$400,"M")-SUMIFS('إذن صرف منتجات'!$L$6:$L$400,'إذن صرف منتجات'!$E$6:$E$400,E78,'إذن صرف منتجات'!$F$6:$F$400,F78,'إذن صرف منتجات'!$G$6:$G$400,"M")</f>
        <v>0</v>
      </c>
      <c r="L78" s="165" t="n">
        <f aca="false">SUMIFS('إذن توريد منتجات'!$L$6:$L$400,'إذن توريد منتجات'!$E$6:$E$400,E78,'إذن توريد منتجات'!$F$6:$F$400,F78,'إذن توريد منتجات'!$G$6:$G$400,"L")-SUMIFS('إذن صرف منتجات'!$L$6:$L$400,'إذن صرف منتجات'!$E$6:$E$400,E78,'إذن صرف منتجات'!$F$6:$F$400,F78,'إذن صرف منتجات'!$G$6:$G$400,"L")</f>
        <v>0</v>
      </c>
      <c r="M78" s="165" t="n">
        <f aca="false">SUMIFS('إذن توريد منتجات'!$L$6:$L$400,'إذن توريد منتجات'!$E$6:$E$400,E78,'إذن توريد منتجات'!$F$6:$F$400,F78,'إذن توريد منتجات'!$G$6:$G$400,"XL")-SUMIFS('إذن صرف منتجات'!$L$6:$L$400,'إذن صرف منتجات'!$E$6:$E$400,E78,'إذن صرف منتجات'!$F$6:$F$400,F78,'إذن صرف منتجات'!$G$6:$G$400,"XL")</f>
        <v>0</v>
      </c>
      <c r="N78" s="165" t="n">
        <f aca="false">SUMIFS('إذن توريد منتجات'!$L$6:$L$400,'إذن توريد منتجات'!$E$6:$E$400,E78,'إذن توريد منتجات'!$F$6:$F$400,F78,'إذن توريد منتجات'!$G$6:$G$400,"2XL")-SUMIFS('إذن صرف منتجات'!$L$6:$L$400,'إذن صرف منتجات'!$E$6:$E$400,E78,'إذن صرف منتجات'!$F$6:$F$400,F78,'إذن صرف منتجات'!$G$6:$G$400,"2XL")</f>
        <v>0</v>
      </c>
      <c r="O78" s="165" t="n">
        <f aca="false">SUMIFS('إذن توريد منتجات'!$L$6:$L$400,'إذن توريد منتجات'!$E$6:$E$400,E78,'إذن توريد منتجات'!$F$6:$F$400,F78,'إذن توريد منتجات'!$G$6:$G$400,"3XL")-SUMIFS('إذن صرف منتجات'!$L$6:$L$400,'إذن صرف منتجات'!$E$6:$E$400,E78,'إذن صرف منتجات'!$F$6:$F$400,F78,'إذن صرف منتجات'!$G$6:$G$400,"3XL")</f>
        <v>0</v>
      </c>
      <c r="P78" s="165" t="n">
        <f aca="false">SUMIFS('إذن توريد منتجات'!$L$6:$L$400,'إذن توريد منتجات'!$E$6:$E$400,E78,'إذن توريد منتجات'!$F$6:$F$400,F78,'إذن توريد منتجات'!$G$6:$G$400,"4XL")-SUMIFS('إذن صرف منتجات'!$L$6:$L$400,'إذن صرف منتجات'!$E$6:$E$400,E78,'إذن صرف منتجات'!$F$6:$F$400,F78,'إذن صرف منتجات'!$G$6:$G$400,"4XL")</f>
        <v>0</v>
      </c>
      <c r="Q78" s="162" t="n">
        <f aca="false">SUMIFS('إذن توريد منتجات'!$L$6:$L$400,'إذن توريد منتجات'!$E$6:$E$400,E78,'إذن توريد منتجات'!$F$6:$F$400,F78,'إذن توريد منتجات'!$G$6:$G$400,"5XL")-SUMIFS('إذن صرف منتجات'!$L$6:$L$400,'إذن صرف منتجات'!$E$6:$E$400,E78,'إذن صرف منتجات'!$F$6:$F$400,F78,'إذن صرف منتجات'!$G$6:$G$400,"5XL")</f>
        <v>0</v>
      </c>
      <c r="R78" s="162" t="n">
        <f aca="false">SUMIFS('إذن توريد منتجات'!$L$6:$L$400,'إذن توريد منتجات'!$E$6:$E$400,E78,'إذن توريد منتجات'!$F$6:$F$400,F78,'إذن توريد منتجات'!$G$6:$G$400,"6XL")-SUMIFS('إذن صرف منتجات'!$L$6:$L$400,'إذن صرف منتجات'!$E$6:$E$400,E78,'إذن صرف منتجات'!$F$6:$F$400,F78,'إذن صرف منتجات'!$G$6:$G$400,"6XL")</f>
        <v>0</v>
      </c>
      <c r="S78" s="162" t="n">
        <f aca="false">SUMIFS('إذن توريد منتجات'!$L$6:$L$400,'إذن توريد منتجات'!$E$6:$E$400,E78,'إذن توريد منتجات'!$F$6:$F$400,F78,'إذن توريد منتجات'!$G$6:$G$400,"7XL")-SUMIFS('إذن صرف منتجات'!$L$6:$L$400,'إذن صرف منتجات'!$E$6:$E$400,E78,'إذن صرف منتجات'!$F$6:$F$400,F78,'إذن صرف منتجات'!$G$6:$G$400,"7XL")</f>
        <v>0</v>
      </c>
      <c r="T78" s="163" t="n">
        <f aca="false">SUM(I78:S78)</f>
        <v>0</v>
      </c>
      <c r="U78" s="114"/>
    </row>
    <row r="79" customFormat="false" ht="21.75" hidden="false" customHeight="true" outlineLevel="0" collapsed="false">
      <c r="A79" s="157"/>
      <c r="B79" s="62"/>
      <c r="C79" s="62"/>
      <c r="D79" s="157" t="n">
        <v>59</v>
      </c>
      <c r="E79" s="62" t="s">
        <v>69</v>
      </c>
      <c r="F79" s="62" t="str">
        <f aca="false">إعدادات!$E$7</f>
        <v>لبن</v>
      </c>
      <c r="I79" s="65" t="n">
        <f aca="false">SUMIFS('إذن توريد منتجات'!$L$6:$L$400,'إذن توريد منتجات'!$E$6:$E$400,E79,'إذن توريد منتجات'!$F$6:$F$400,F79,'إذن توريد منتجات'!$G$6:$G$400,"XS")-SUMIFS('إذن صرف منتجات'!$L$6:$L$400,'إذن صرف منتجات'!$E$6:$E$400,E79,'إذن صرف منتجات'!$F$6:$F$400,F79,'إذن صرف منتجات'!$G$6:$G$400,"XS")</f>
        <v>0</v>
      </c>
      <c r="J79" s="65" t="n">
        <f aca="false">SUMIFS('إذن توريد منتجات'!$L$6:$L$400,'إذن توريد منتجات'!$E$6:$E$400,E79,'إذن توريد منتجات'!$F$6:$F$400,F79,'إذن توريد منتجات'!$G$6:$G$400,"S")-SUMIFS('إذن صرف منتجات'!$L$6:$L$400,'إذن صرف منتجات'!$E$6:$E$400,E79,'إذن صرف منتجات'!$F$6:$F$400,F79,'إذن صرف منتجات'!$G$6:$G$400,"S")</f>
        <v>0</v>
      </c>
      <c r="K79" s="65" t="n">
        <f aca="false">SUMIFS('إذن توريد منتجات'!$L$6:$L$400,'إذن توريد منتجات'!$E$6:$E$400,E79,'إذن توريد منتجات'!$F$6:$F$400,F79,'إذن توريد منتجات'!$G$6:$G$400,"M")-SUMIFS('إذن صرف منتجات'!$L$6:$L$400,'إذن صرف منتجات'!$E$6:$E$400,E79,'إذن صرف منتجات'!$F$6:$F$400,F79,'إذن صرف منتجات'!$G$6:$G$400,"M")</f>
        <v>0</v>
      </c>
      <c r="L79" s="65" t="n">
        <f aca="false">SUMIFS('إذن توريد منتجات'!$L$6:$L$400,'إذن توريد منتجات'!$E$6:$E$400,E79,'إذن توريد منتجات'!$F$6:$F$400,F79,'إذن توريد منتجات'!$G$6:$G$400,"L")-SUMIFS('إذن صرف منتجات'!$L$6:$L$400,'إذن صرف منتجات'!$E$6:$E$400,E79,'إذن صرف منتجات'!$F$6:$F$400,F79,'إذن صرف منتجات'!$G$6:$G$400,"L")</f>
        <v>0</v>
      </c>
      <c r="M79" s="65" t="n">
        <f aca="false">SUMIFS('إذن توريد منتجات'!$L$6:$L$400,'إذن توريد منتجات'!$E$6:$E$400,E79,'إذن توريد منتجات'!$F$6:$F$400,F79,'إذن توريد منتجات'!$G$6:$G$400,"XL")-SUMIFS('إذن صرف منتجات'!$L$6:$L$400,'إذن صرف منتجات'!$E$6:$E$400,E79,'إذن صرف منتجات'!$F$6:$F$400,F79,'إذن صرف منتجات'!$G$6:$G$400,"XL")</f>
        <v>0</v>
      </c>
      <c r="N79" s="65" t="n">
        <f aca="false">SUMIFS('إذن توريد منتجات'!$L$6:$L$400,'إذن توريد منتجات'!$E$6:$E$400,E79,'إذن توريد منتجات'!$F$6:$F$400,F79,'إذن توريد منتجات'!$G$6:$G$400,"2XL")-SUMIFS('إذن صرف منتجات'!$L$6:$L$400,'إذن صرف منتجات'!$E$6:$E$400,E79,'إذن صرف منتجات'!$F$6:$F$400,F79,'إذن صرف منتجات'!$G$6:$G$400,"2XL")</f>
        <v>0</v>
      </c>
      <c r="O79" s="65" t="n">
        <f aca="false">SUMIFS('إذن توريد منتجات'!$L$6:$L$400,'إذن توريد منتجات'!$E$6:$E$400,E79,'إذن توريد منتجات'!$F$6:$F$400,F79,'إذن توريد منتجات'!$G$6:$G$400,"3XL")-SUMIFS('إذن صرف منتجات'!$L$6:$L$400,'إذن صرف منتجات'!$E$6:$E$400,E79,'إذن صرف منتجات'!$F$6:$F$400,F79,'إذن صرف منتجات'!$G$6:$G$400,"3XL")</f>
        <v>0</v>
      </c>
      <c r="P79" s="65" t="n">
        <f aca="false">SUMIFS('إذن توريد منتجات'!$L$6:$L$400,'إذن توريد منتجات'!$E$6:$E$400,E79,'إذن توريد منتجات'!$F$6:$F$400,F79,'إذن توريد منتجات'!$G$6:$G$400,"4XL")-SUMIFS('إذن صرف منتجات'!$L$6:$L$400,'إذن صرف منتجات'!$E$6:$E$400,E79,'إذن صرف منتجات'!$F$6:$F$400,F79,'إذن صرف منتجات'!$G$6:$G$400,"4XL")</f>
        <v>0</v>
      </c>
      <c r="Q79" s="166" t="n">
        <f aca="false">SUMIFS('إذن توريد منتجات'!$L$6:$L$400,'إذن توريد منتجات'!$E$6:$E$400,E79,'إذن توريد منتجات'!$F$6:$F$400,F79,'إذن توريد منتجات'!$G$6:$G$400,"5XL")-SUMIFS('إذن صرف منتجات'!$L$6:$L$400,'إذن صرف منتجات'!$E$6:$E$400,E79,'إذن صرف منتجات'!$F$6:$F$400,F79,'إذن صرف منتجات'!$G$6:$G$400,"5XL")</f>
        <v>0</v>
      </c>
      <c r="R79" s="166" t="n">
        <f aca="false">SUMIFS('إذن توريد منتجات'!$L$6:$L$400,'إذن توريد منتجات'!$E$6:$E$400,E79,'إذن توريد منتجات'!$F$6:$F$400,F79,'إذن توريد منتجات'!$G$6:$G$400,"6XL")-SUMIFS('إذن صرف منتجات'!$L$6:$L$400,'إذن صرف منتجات'!$E$6:$E$400,E79,'إذن صرف منتجات'!$F$6:$F$400,F79,'إذن صرف منتجات'!$G$6:$G$400,"6XL")</f>
        <v>0</v>
      </c>
      <c r="S79" s="166" t="n">
        <f aca="false">SUMIFS('إذن توريد منتجات'!$L$6:$L$400,'إذن توريد منتجات'!$E$6:$E$400,E79,'إذن توريد منتجات'!$F$6:$F$400,F79,'إذن توريد منتجات'!$G$6:$G$400,"7XL")-SUMIFS('إذن صرف منتجات'!$L$6:$L$400,'إذن صرف منتجات'!$E$6:$E$400,E79,'إذن صرف منتجات'!$F$6:$F$400,F79,'إذن صرف منتجات'!$G$6:$G$400,"7XL")</f>
        <v>0</v>
      </c>
      <c r="T79" s="167" t="n">
        <f aca="false">SUM(I79:S79)</f>
        <v>0</v>
      </c>
      <c r="U79" s="119"/>
    </row>
    <row r="80" customFormat="false" ht="15" hidden="false" customHeight="true" outlineLevel="0" collapsed="false">
      <c r="A80" s="96"/>
      <c r="B80" s="176"/>
      <c r="C80" s="103"/>
      <c r="D80" s="96" t="n">
        <v>60</v>
      </c>
      <c r="E80" s="176" t="s">
        <v>69</v>
      </c>
      <c r="F80" s="103" t="str">
        <f aca="false">إعدادات!$E$8</f>
        <v>أسود</v>
      </c>
      <c r="G80" s="159"/>
      <c r="H80" s="160"/>
      <c r="I80" s="165" t="n">
        <f aca="false">SUMIFS('إذن توريد منتجات'!$L$6:$L$400,'إذن توريد منتجات'!$E$6:$E$400,E80,'إذن توريد منتجات'!$F$6:$F$400,F80,'إذن توريد منتجات'!$G$6:$G$400,"XS")-SUMIFS('إذن صرف منتجات'!$L$6:$L$400,'إذن صرف منتجات'!$E$6:$E$400,E80,'إذن صرف منتجات'!$F$6:$F$400,F80,'إذن صرف منتجات'!$G$6:$G$400,"XS")</f>
        <v>0</v>
      </c>
      <c r="J80" s="165" t="n">
        <f aca="false">SUMIFS('إذن توريد منتجات'!$L$6:$L$400,'إذن توريد منتجات'!$E$6:$E$400,E80,'إذن توريد منتجات'!$F$6:$F$400,F80,'إذن توريد منتجات'!$G$6:$G$400,"S")-SUMIFS('إذن صرف منتجات'!$L$6:$L$400,'إذن صرف منتجات'!$E$6:$E$400,E80,'إذن صرف منتجات'!$F$6:$F$400,F80,'إذن صرف منتجات'!$G$6:$G$400,"S")</f>
        <v>0</v>
      </c>
      <c r="K80" s="165" t="n">
        <f aca="false">SUMIFS('إذن توريد منتجات'!$L$6:$L$400,'إذن توريد منتجات'!$E$6:$E$400,E80,'إذن توريد منتجات'!$F$6:$F$400,F80,'إذن توريد منتجات'!$G$6:$G$400,"M")-SUMIFS('إذن صرف منتجات'!$L$6:$L$400,'إذن صرف منتجات'!$E$6:$E$400,E80,'إذن صرف منتجات'!$F$6:$F$400,F80,'إذن صرف منتجات'!$G$6:$G$400,"M")</f>
        <v>0</v>
      </c>
      <c r="L80" s="165" t="n">
        <f aca="false">SUMIFS('إذن توريد منتجات'!$L$6:$L$400,'إذن توريد منتجات'!$E$6:$E$400,E80,'إذن توريد منتجات'!$F$6:$F$400,F80,'إذن توريد منتجات'!$G$6:$G$400,"L")-SUMIFS('إذن صرف منتجات'!$L$6:$L$400,'إذن صرف منتجات'!$E$6:$E$400,E80,'إذن صرف منتجات'!$F$6:$F$400,F80,'إذن صرف منتجات'!$G$6:$G$400,"L")</f>
        <v>0</v>
      </c>
      <c r="M80" s="165" t="n">
        <f aca="false">SUMIFS('إذن توريد منتجات'!$L$6:$L$400,'إذن توريد منتجات'!$E$6:$E$400,E80,'إذن توريد منتجات'!$F$6:$F$400,F80,'إذن توريد منتجات'!$G$6:$G$400,"XL")-SUMIFS('إذن صرف منتجات'!$L$6:$L$400,'إذن صرف منتجات'!$E$6:$E$400,E80,'إذن صرف منتجات'!$F$6:$F$400,F80,'إذن صرف منتجات'!$G$6:$G$400,"XL")</f>
        <v>0</v>
      </c>
      <c r="N80" s="165" t="n">
        <f aca="false">SUMIFS('إذن توريد منتجات'!$L$6:$L$400,'إذن توريد منتجات'!$E$6:$E$400,E80,'إذن توريد منتجات'!$F$6:$F$400,F80,'إذن توريد منتجات'!$G$6:$G$400,"2XL")-SUMIFS('إذن صرف منتجات'!$L$6:$L$400,'إذن صرف منتجات'!$E$6:$E$400,E80,'إذن صرف منتجات'!$F$6:$F$400,F80,'إذن صرف منتجات'!$G$6:$G$400,"2XL")</f>
        <v>0</v>
      </c>
      <c r="O80" s="165" t="n">
        <f aca="false">SUMIFS('إذن توريد منتجات'!$L$6:$L$400,'إذن توريد منتجات'!$E$6:$E$400,E80,'إذن توريد منتجات'!$F$6:$F$400,F80,'إذن توريد منتجات'!$G$6:$G$400,"3XL")-SUMIFS('إذن صرف منتجات'!$L$6:$L$400,'إذن صرف منتجات'!$E$6:$E$400,E80,'إذن صرف منتجات'!$F$6:$F$400,F80,'إذن صرف منتجات'!$G$6:$G$400,"3XL")</f>
        <v>0</v>
      </c>
      <c r="P80" s="165" t="n">
        <f aca="false">SUMIFS('إذن توريد منتجات'!$L$6:$L$400,'إذن توريد منتجات'!$E$6:$E$400,E80,'إذن توريد منتجات'!$F$6:$F$400,F80,'إذن توريد منتجات'!$G$6:$G$400,"4XL")-SUMIFS('إذن صرف منتجات'!$L$6:$L$400,'إذن صرف منتجات'!$E$6:$E$400,E80,'إذن صرف منتجات'!$F$6:$F$400,F80,'إذن صرف منتجات'!$G$6:$G$400,"4XL")</f>
        <v>0</v>
      </c>
      <c r="Q80" s="162" t="n">
        <f aca="false">SUMIFS('إذن توريد منتجات'!$L$6:$L$400,'إذن توريد منتجات'!$E$6:$E$400,E80,'إذن توريد منتجات'!$F$6:$F$400,F80,'إذن توريد منتجات'!$G$6:$G$400,"5XL")-SUMIFS('إذن صرف منتجات'!$L$6:$L$400,'إذن صرف منتجات'!$E$6:$E$400,E80,'إذن صرف منتجات'!$F$6:$F$400,F80,'إذن صرف منتجات'!$G$6:$G$400,"5XL")</f>
        <v>0</v>
      </c>
      <c r="R80" s="162" t="n">
        <f aca="false">SUMIFS('إذن توريد منتجات'!$L$6:$L$400,'إذن توريد منتجات'!$E$6:$E$400,E80,'إذن توريد منتجات'!$F$6:$F$400,F80,'إذن توريد منتجات'!$G$6:$G$400,"6XL")-SUMIFS('إذن صرف منتجات'!$L$6:$L$400,'إذن صرف منتجات'!$E$6:$E$400,E80,'إذن صرف منتجات'!$F$6:$F$400,F80,'إذن صرف منتجات'!$G$6:$G$400,"6XL")</f>
        <v>0</v>
      </c>
      <c r="S80" s="162" t="n">
        <f aca="false">SUMIFS('إذن توريد منتجات'!$L$6:$L$400,'إذن توريد منتجات'!$E$6:$E$400,E80,'إذن توريد منتجات'!$F$6:$F$400,F80,'إذن توريد منتجات'!$G$6:$G$400,"7XL")-SUMIFS('إذن صرف منتجات'!$L$6:$L$400,'إذن صرف منتجات'!$E$6:$E$400,E80,'إذن صرف منتجات'!$F$6:$F$400,F80,'إذن صرف منتجات'!$G$6:$G$400,"7XL")</f>
        <v>0</v>
      </c>
      <c r="T80" s="163" t="n">
        <f aca="false">SUM(I80:S80)</f>
        <v>0</v>
      </c>
      <c r="U80" s="114"/>
    </row>
    <row r="81" customFormat="false" ht="15" hidden="false" customHeight="true" outlineLevel="0" collapsed="false">
      <c r="A81" s="157"/>
      <c r="B81" s="176"/>
      <c r="C81" s="104"/>
      <c r="D81" s="157" t="n">
        <v>61</v>
      </c>
      <c r="E81" s="176" t="s">
        <v>69</v>
      </c>
      <c r="F81" s="104" t="str">
        <f aca="false">إعدادات!$E$9</f>
        <v>أبيض</v>
      </c>
      <c r="G81" s="159"/>
      <c r="H81" s="160"/>
      <c r="I81" s="161" t="n">
        <f aca="false">SUMIFS('إذن توريد منتجات'!$L$6:$L$400,'إذن توريد منتجات'!$E$6:$E$400,E81,'إذن توريد منتجات'!$F$6:$F$400,F81,'إذن توريد منتجات'!$G$6:$G$400,"XS")-SUMIFS('إذن صرف منتجات'!$L$6:$L$400,'إذن صرف منتجات'!$E$6:$E$400,E81,'إذن صرف منتجات'!$F$6:$F$400,F81,'إذن صرف منتجات'!$G$6:$G$400,"XS")</f>
        <v>0</v>
      </c>
      <c r="J81" s="161" t="n">
        <f aca="false">SUMIFS('إذن توريد منتجات'!$L$6:$L$400,'إذن توريد منتجات'!$E$6:$E$400,E81,'إذن توريد منتجات'!$F$6:$F$400,F81,'إذن توريد منتجات'!$G$6:$G$400,"S")-SUMIFS('إذن صرف منتجات'!$L$6:$L$400,'إذن صرف منتجات'!$E$6:$E$400,E81,'إذن صرف منتجات'!$F$6:$F$400,F81,'إذن صرف منتجات'!$G$6:$G$400,"S")</f>
        <v>0</v>
      </c>
      <c r="K81" s="161" t="n">
        <f aca="false">SUMIFS('إذن توريد منتجات'!$L$6:$L$400,'إذن توريد منتجات'!$E$6:$E$400,E81,'إذن توريد منتجات'!$F$6:$F$400,F81,'إذن توريد منتجات'!$G$6:$G$400,"M")-SUMIFS('إذن صرف منتجات'!$L$6:$L$400,'إذن صرف منتجات'!$E$6:$E$400,E81,'إذن صرف منتجات'!$F$6:$F$400,F81,'إذن صرف منتجات'!$G$6:$G$400,"M")</f>
        <v>0</v>
      </c>
      <c r="L81" s="161" t="n">
        <f aca="false">SUMIFS('إذن توريد منتجات'!$L$6:$L$400,'إذن توريد منتجات'!$E$6:$E$400,E81,'إذن توريد منتجات'!$F$6:$F$400,F81,'إذن توريد منتجات'!$G$6:$G$400,"L")-SUMIFS('إذن صرف منتجات'!$L$6:$L$400,'إذن صرف منتجات'!$E$6:$E$400,E81,'إذن صرف منتجات'!$F$6:$F$400,F81,'إذن صرف منتجات'!$G$6:$G$400,"L")</f>
        <v>0</v>
      </c>
      <c r="M81" s="161" t="n">
        <f aca="false">SUMIFS('إذن توريد منتجات'!$L$6:$L$400,'إذن توريد منتجات'!$E$6:$E$400,E81,'إذن توريد منتجات'!$F$6:$F$400,F81,'إذن توريد منتجات'!$G$6:$G$400,"XL")-SUMIFS('إذن صرف منتجات'!$L$6:$L$400,'إذن صرف منتجات'!$E$6:$E$400,E81,'إذن صرف منتجات'!$F$6:$F$400,F81,'إذن صرف منتجات'!$G$6:$G$400,"XL")</f>
        <v>0</v>
      </c>
      <c r="N81" s="161" t="n">
        <f aca="false">SUMIFS('إذن توريد منتجات'!$L$6:$L$400,'إذن توريد منتجات'!$E$6:$E$400,E81,'إذن توريد منتجات'!$F$6:$F$400,F81,'إذن توريد منتجات'!$G$6:$G$400,"2XL")-SUMIFS('إذن صرف منتجات'!$L$6:$L$400,'إذن صرف منتجات'!$E$6:$E$400,E81,'إذن صرف منتجات'!$F$6:$F$400,F81,'إذن صرف منتجات'!$G$6:$G$400,"2XL")</f>
        <v>0</v>
      </c>
      <c r="O81" s="161" t="n">
        <f aca="false">SUMIFS('إذن توريد منتجات'!$L$6:$L$400,'إذن توريد منتجات'!$E$6:$E$400,E81,'إذن توريد منتجات'!$F$6:$F$400,F81,'إذن توريد منتجات'!$G$6:$G$400,"3XL")-SUMIFS('إذن صرف منتجات'!$L$6:$L$400,'إذن صرف منتجات'!$E$6:$E$400,E81,'إذن صرف منتجات'!$F$6:$F$400,F81,'إذن صرف منتجات'!$G$6:$G$400,"3XL")</f>
        <v>0</v>
      </c>
      <c r="P81" s="161" t="n">
        <f aca="false">SUMIFS('إذن توريد منتجات'!$L$6:$L$400,'إذن توريد منتجات'!$E$6:$E$400,E81,'إذن توريد منتجات'!$F$6:$F$400,F81,'إذن توريد منتجات'!$G$6:$G$400,"4XL")-SUMIFS('إذن صرف منتجات'!$L$6:$L$400,'إذن صرف منتجات'!$E$6:$E$400,E81,'إذن صرف منتجات'!$F$6:$F$400,F81,'إذن صرف منتجات'!$G$6:$G$400,"4XL")</f>
        <v>0</v>
      </c>
      <c r="Q81" s="162" t="n">
        <f aca="false">SUMIFS('إذن توريد منتجات'!$L$6:$L$400,'إذن توريد منتجات'!$E$6:$E$400,E81,'إذن توريد منتجات'!$F$6:$F$400,F81,'إذن توريد منتجات'!$G$6:$G$400,"5XL")-SUMIFS('إذن صرف منتجات'!$L$6:$L$400,'إذن صرف منتجات'!$E$6:$E$400,E81,'إذن صرف منتجات'!$F$6:$F$400,F81,'إذن صرف منتجات'!$G$6:$G$400,"5XL")</f>
        <v>0</v>
      </c>
      <c r="R81" s="162" t="n">
        <f aca="false">SUMIFS('إذن توريد منتجات'!$L$6:$L$400,'إذن توريد منتجات'!$E$6:$E$400,E81,'إذن توريد منتجات'!$F$6:$F$400,F81,'إذن توريد منتجات'!$G$6:$G$400,"6XL")-SUMIFS('إذن صرف منتجات'!$L$6:$L$400,'إذن صرف منتجات'!$E$6:$E$400,E81,'إذن صرف منتجات'!$F$6:$F$400,F81,'إذن صرف منتجات'!$G$6:$G$400,"6XL")</f>
        <v>0</v>
      </c>
      <c r="S81" s="162" t="n">
        <f aca="false">SUMIFS('إذن توريد منتجات'!$L$6:$L$400,'إذن توريد منتجات'!$E$6:$E$400,E81,'إذن توريد منتجات'!$F$6:$F$400,F81,'إذن توريد منتجات'!$G$6:$G$400,"7XL")-SUMIFS('إذن صرف منتجات'!$L$6:$L$400,'إذن صرف منتجات'!$E$6:$E$400,E81,'إذن صرف منتجات'!$F$6:$F$400,F81,'إذن صرف منتجات'!$G$6:$G$400,"7XL")</f>
        <v>0</v>
      </c>
      <c r="T81" s="163" t="n">
        <f aca="false">SUM(I81:S81)</f>
        <v>0</v>
      </c>
      <c r="U81" s="164"/>
    </row>
    <row r="82" customFormat="false" ht="15" hidden="false" customHeight="true" outlineLevel="0" collapsed="false">
      <c r="A82" s="96"/>
      <c r="B82" s="176"/>
      <c r="C82" s="105"/>
      <c r="D82" s="96" t="n">
        <v>62</v>
      </c>
      <c r="E82" s="176" t="s">
        <v>69</v>
      </c>
      <c r="F82" s="105" t="str">
        <f aca="false">إعدادات!$E$10</f>
        <v>بن روز</v>
      </c>
      <c r="G82" s="159"/>
      <c r="H82" s="160"/>
      <c r="I82" s="165" t="n">
        <f aca="false">SUMIFS('إذن توريد منتجات'!$L$6:$L$400,'إذن توريد منتجات'!$E$6:$E$400,E82,'إذن توريد منتجات'!$F$6:$F$400,F82,'إذن توريد منتجات'!$G$6:$G$400,"XS")-SUMIFS('إذن صرف منتجات'!$L$6:$L$400,'إذن صرف منتجات'!$E$6:$E$400,E82,'إذن صرف منتجات'!$F$6:$F$400,F82,'إذن صرف منتجات'!$G$6:$G$400,"XS")</f>
        <v>0</v>
      </c>
      <c r="J82" s="165" t="n">
        <f aca="false">SUMIFS('إذن توريد منتجات'!$L$6:$L$400,'إذن توريد منتجات'!$E$6:$E$400,E82,'إذن توريد منتجات'!$F$6:$F$400,F82,'إذن توريد منتجات'!$G$6:$G$400,"S")-SUMIFS('إذن صرف منتجات'!$L$6:$L$400,'إذن صرف منتجات'!$E$6:$E$400,E82,'إذن صرف منتجات'!$F$6:$F$400,F82,'إذن صرف منتجات'!$G$6:$G$400,"S")</f>
        <v>0</v>
      </c>
      <c r="K82" s="165" t="n">
        <f aca="false">SUMIFS('إذن توريد منتجات'!$L$6:$L$400,'إذن توريد منتجات'!$E$6:$E$400,E82,'إذن توريد منتجات'!$F$6:$F$400,F82,'إذن توريد منتجات'!$G$6:$G$400,"M")-SUMIFS('إذن صرف منتجات'!$L$6:$L$400,'إذن صرف منتجات'!$E$6:$E$400,E82,'إذن صرف منتجات'!$F$6:$F$400,F82,'إذن صرف منتجات'!$G$6:$G$400,"M")</f>
        <v>0</v>
      </c>
      <c r="L82" s="165" t="n">
        <f aca="false">SUMIFS('إذن توريد منتجات'!$L$6:$L$400,'إذن توريد منتجات'!$E$6:$E$400,E82,'إذن توريد منتجات'!$F$6:$F$400,F82,'إذن توريد منتجات'!$G$6:$G$400,"L")-SUMIFS('إذن صرف منتجات'!$L$6:$L$400,'إذن صرف منتجات'!$E$6:$E$400,E82,'إذن صرف منتجات'!$F$6:$F$400,F82,'إذن صرف منتجات'!$G$6:$G$400,"L")</f>
        <v>0</v>
      </c>
      <c r="M82" s="165" t="n">
        <f aca="false">SUMIFS('إذن توريد منتجات'!$L$6:$L$400,'إذن توريد منتجات'!$E$6:$E$400,E82,'إذن توريد منتجات'!$F$6:$F$400,F82,'إذن توريد منتجات'!$G$6:$G$400,"XL")-SUMIFS('إذن صرف منتجات'!$L$6:$L$400,'إذن صرف منتجات'!$E$6:$E$400,E82,'إذن صرف منتجات'!$F$6:$F$400,F82,'إذن صرف منتجات'!$G$6:$G$400,"XL")</f>
        <v>0</v>
      </c>
      <c r="N82" s="165" t="n">
        <f aca="false">SUMIFS('إذن توريد منتجات'!$L$6:$L$400,'إذن توريد منتجات'!$E$6:$E$400,E82,'إذن توريد منتجات'!$F$6:$F$400,F82,'إذن توريد منتجات'!$G$6:$G$400,"2XL")-SUMIFS('إذن صرف منتجات'!$L$6:$L$400,'إذن صرف منتجات'!$E$6:$E$400,E82,'إذن صرف منتجات'!$F$6:$F$400,F82,'إذن صرف منتجات'!$G$6:$G$400,"2XL")</f>
        <v>0</v>
      </c>
      <c r="O82" s="165" t="n">
        <f aca="false">SUMIFS('إذن توريد منتجات'!$L$6:$L$400,'إذن توريد منتجات'!$E$6:$E$400,E82,'إذن توريد منتجات'!$F$6:$F$400,F82,'إذن توريد منتجات'!$G$6:$G$400,"3XL")-SUMIFS('إذن صرف منتجات'!$L$6:$L$400,'إذن صرف منتجات'!$E$6:$E$400,E82,'إذن صرف منتجات'!$F$6:$F$400,F82,'إذن صرف منتجات'!$G$6:$G$400,"3XL")</f>
        <v>0</v>
      </c>
      <c r="P82" s="165" t="n">
        <f aca="false">SUMIFS('إذن توريد منتجات'!$L$6:$L$400,'إذن توريد منتجات'!$E$6:$E$400,E82,'إذن توريد منتجات'!$F$6:$F$400,F82,'إذن توريد منتجات'!$G$6:$G$400,"4XL")-SUMIFS('إذن صرف منتجات'!$L$6:$L$400,'إذن صرف منتجات'!$E$6:$E$400,E82,'إذن صرف منتجات'!$F$6:$F$400,F82,'إذن صرف منتجات'!$G$6:$G$400,"4XL")</f>
        <v>0</v>
      </c>
      <c r="Q82" s="162" t="n">
        <f aca="false">SUMIFS('إذن توريد منتجات'!$L$6:$L$400,'إذن توريد منتجات'!$E$6:$E$400,E82,'إذن توريد منتجات'!$F$6:$F$400,F82,'إذن توريد منتجات'!$G$6:$G$400,"5XL")-SUMIFS('إذن صرف منتجات'!$L$6:$L$400,'إذن صرف منتجات'!$E$6:$E$400,E82,'إذن صرف منتجات'!$F$6:$F$400,F82,'إذن صرف منتجات'!$G$6:$G$400,"5XL")</f>
        <v>0</v>
      </c>
      <c r="R82" s="162" t="n">
        <f aca="false">SUMIFS('إذن توريد منتجات'!$L$6:$L$400,'إذن توريد منتجات'!$E$6:$E$400,E82,'إذن توريد منتجات'!$F$6:$F$400,F82,'إذن توريد منتجات'!$G$6:$G$400,"6XL")-SUMIFS('إذن صرف منتجات'!$L$6:$L$400,'إذن صرف منتجات'!$E$6:$E$400,E82,'إذن صرف منتجات'!$F$6:$F$400,F82,'إذن صرف منتجات'!$G$6:$G$400,"6XL")</f>
        <v>0</v>
      </c>
      <c r="S82" s="162" t="n">
        <f aca="false">SUMIFS('إذن توريد منتجات'!$L$6:$L$400,'إذن توريد منتجات'!$E$6:$E$400,E82,'إذن توريد منتجات'!$F$6:$F$400,F82,'إذن توريد منتجات'!$G$6:$G$400,"7XL")-SUMIFS('إذن صرف منتجات'!$L$6:$L$400,'إذن صرف منتجات'!$E$6:$E$400,E82,'إذن صرف منتجات'!$F$6:$F$400,F82,'إذن صرف منتجات'!$G$6:$G$400,"7XL")</f>
        <v>0</v>
      </c>
      <c r="T82" s="163" t="n">
        <f aca="false">SUM(I82:S82)</f>
        <v>0</v>
      </c>
      <c r="U82" s="114"/>
    </row>
    <row r="83" customFormat="false" ht="15" hidden="false" customHeight="true" outlineLevel="0" collapsed="false">
      <c r="A83" s="157"/>
      <c r="B83" s="176"/>
      <c r="C83" s="106"/>
      <c r="D83" s="157" t="n">
        <v>63</v>
      </c>
      <c r="E83" s="176" t="s">
        <v>69</v>
      </c>
      <c r="F83" s="106" t="str">
        <f aca="false">إعدادات!$E$11</f>
        <v>كشميري</v>
      </c>
      <c r="G83" s="159"/>
      <c r="H83" s="160"/>
      <c r="I83" s="161" t="n">
        <f aca="false">SUMIFS('إذن توريد منتجات'!$L$6:$L$400,'إذن توريد منتجات'!$E$6:$E$400,E83,'إذن توريد منتجات'!$F$6:$F$400,F83,'إذن توريد منتجات'!$G$6:$G$400,"XS")-SUMIFS('إذن صرف منتجات'!$L$6:$L$400,'إذن صرف منتجات'!$E$6:$E$400,E83,'إذن صرف منتجات'!$F$6:$F$400,F83,'إذن صرف منتجات'!$G$6:$G$400,"XS")</f>
        <v>0</v>
      </c>
      <c r="J83" s="161" t="n">
        <f aca="false">SUMIFS('إذن توريد منتجات'!$L$6:$L$400,'إذن توريد منتجات'!$E$6:$E$400,E83,'إذن توريد منتجات'!$F$6:$F$400,F83,'إذن توريد منتجات'!$G$6:$G$400,"S")-SUMIFS('إذن صرف منتجات'!$L$6:$L$400,'إذن صرف منتجات'!$E$6:$E$400,E83,'إذن صرف منتجات'!$F$6:$F$400,F83,'إذن صرف منتجات'!$G$6:$G$400,"S")</f>
        <v>0</v>
      </c>
      <c r="K83" s="161" t="n">
        <f aca="false">SUMIFS('إذن توريد منتجات'!$L$6:$L$400,'إذن توريد منتجات'!$E$6:$E$400,E83,'إذن توريد منتجات'!$F$6:$F$400,F83,'إذن توريد منتجات'!$G$6:$G$400,"M")-SUMIFS('إذن صرف منتجات'!$L$6:$L$400,'إذن صرف منتجات'!$E$6:$E$400,E83,'إذن صرف منتجات'!$F$6:$F$400,F83,'إذن صرف منتجات'!$G$6:$G$400,"M")</f>
        <v>0</v>
      </c>
      <c r="L83" s="161" t="n">
        <f aca="false">SUMIFS('إذن توريد منتجات'!$L$6:$L$400,'إذن توريد منتجات'!$E$6:$E$400,E83,'إذن توريد منتجات'!$F$6:$F$400,F83,'إذن توريد منتجات'!$G$6:$G$400,"L")-SUMIFS('إذن صرف منتجات'!$L$6:$L$400,'إذن صرف منتجات'!$E$6:$E$400,E83,'إذن صرف منتجات'!$F$6:$F$400,F83,'إذن صرف منتجات'!$G$6:$G$400,"L")</f>
        <v>0</v>
      </c>
      <c r="M83" s="161" t="n">
        <f aca="false">SUMIFS('إذن توريد منتجات'!$L$6:$L$400,'إذن توريد منتجات'!$E$6:$E$400,E83,'إذن توريد منتجات'!$F$6:$F$400,F83,'إذن توريد منتجات'!$G$6:$G$400,"XL")-SUMIFS('إذن صرف منتجات'!$L$6:$L$400,'إذن صرف منتجات'!$E$6:$E$400,E83,'إذن صرف منتجات'!$F$6:$F$400,F83,'إذن صرف منتجات'!$G$6:$G$400,"XL")</f>
        <v>0</v>
      </c>
      <c r="N83" s="161" t="n">
        <f aca="false">SUMIFS('إذن توريد منتجات'!$L$6:$L$400,'إذن توريد منتجات'!$E$6:$E$400,E83,'إذن توريد منتجات'!$F$6:$F$400,F83,'إذن توريد منتجات'!$G$6:$G$400,"2XL")-SUMIFS('إذن صرف منتجات'!$L$6:$L$400,'إذن صرف منتجات'!$E$6:$E$400,E83,'إذن صرف منتجات'!$F$6:$F$400,F83,'إذن صرف منتجات'!$G$6:$G$400,"2XL")</f>
        <v>0</v>
      </c>
      <c r="O83" s="161" t="n">
        <f aca="false">SUMIFS('إذن توريد منتجات'!$L$6:$L$400,'إذن توريد منتجات'!$E$6:$E$400,E83,'إذن توريد منتجات'!$F$6:$F$400,F83,'إذن توريد منتجات'!$G$6:$G$400,"3XL")-SUMIFS('إذن صرف منتجات'!$L$6:$L$400,'إذن صرف منتجات'!$E$6:$E$400,E83,'إذن صرف منتجات'!$F$6:$F$400,F83,'إذن صرف منتجات'!$G$6:$G$400,"3XL")</f>
        <v>0</v>
      </c>
      <c r="P83" s="161" t="n">
        <f aca="false">SUMIFS('إذن توريد منتجات'!$L$6:$L$400,'إذن توريد منتجات'!$E$6:$E$400,E83,'إذن توريد منتجات'!$F$6:$F$400,F83,'إذن توريد منتجات'!$G$6:$G$400,"4XL")-SUMIFS('إذن صرف منتجات'!$L$6:$L$400,'إذن صرف منتجات'!$E$6:$E$400,E83,'إذن صرف منتجات'!$F$6:$F$400,F83,'إذن صرف منتجات'!$G$6:$G$400,"4XL")</f>
        <v>0</v>
      </c>
      <c r="Q83" s="162" t="n">
        <f aca="false">SUMIFS('إذن توريد منتجات'!$L$6:$L$400,'إذن توريد منتجات'!$E$6:$E$400,E83,'إذن توريد منتجات'!$F$6:$F$400,F83,'إذن توريد منتجات'!$G$6:$G$400,"5XL")-SUMIFS('إذن صرف منتجات'!$L$6:$L$400,'إذن صرف منتجات'!$E$6:$E$400,E83,'إذن صرف منتجات'!$F$6:$F$400,F83,'إذن صرف منتجات'!$G$6:$G$400,"5XL")</f>
        <v>0</v>
      </c>
      <c r="R83" s="162" t="n">
        <f aca="false">SUMIFS('إذن توريد منتجات'!$L$6:$L$400,'إذن توريد منتجات'!$E$6:$E$400,E83,'إذن توريد منتجات'!$F$6:$F$400,F83,'إذن توريد منتجات'!$G$6:$G$400,"6XL")-SUMIFS('إذن صرف منتجات'!$L$6:$L$400,'إذن صرف منتجات'!$E$6:$E$400,E83,'إذن صرف منتجات'!$F$6:$F$400,F83,'إذن صرف منتجات'!$G$6:$G$400,"6XL")</f>
        <v>0</v>
      </c>
      <c r="S83" s="162" t="n">
        <f aca="false">SUMIFS('إذن توريد منتجات'!$L$6:$L$400,'إذن توريد منتجات'!$E$6:$E$400,E83,'إذن توريد منتجات'!$F$6:$F$400,F83,'إذن توريد منتجات'!$G$6:$G$400,"7XL")-SUMIFS('إذن صرف منتجات'!$L$6:$L$400,'إذن صرف منتجات'!$E$6:$E$400,E83,'إذن صرف منتجات'!$F$6:$F$400,F83,'إذن صرف منتجات'!$G$6:$G$400,"7XL")</f>
        <v>0</v>
      </c>
      <c r="T83" s="163" t="n">
        <f aca="false">SUM(I83:S83)</f>
        <v>0</v>
      </c>
      <c r="U83" s="164"/>
    </row>
    <row r="84" customFormat="false" ht="15" hidden="false" customHeight="true" outlineLevel="0" collapsed="false">
      <c r="A84" s="96"/>
      <c r="B84" s="176"/>
      <c r="C84" s="107"/>
      <c r="D84" s="96" t="n">
        <v>64</v>
      </c>
      <c r="E84" s="176" t="s">
        <v>69</v>
      </c>
      <c r="F84" s="107" t="str">
        <f aca="false">إعدادات!$E$12</f>
        <v>موف </v>
      </c>
      <c r="G84" s="159"/>
      <c r="H84" s="160"/>
      <c r="I84" s="165" t="n">
        <f aca="false">SUMIFS('إذن توريد منتجات'!$L$6:$L$400,'إذن توريد منتجات'!$E$6:$E$400,E84,'إذن توريد منتجات'!$F$6:$F$400,F84,'إذن توريد منتجات'!$G$6:$G$400,"XS")-SUMIFS('إذن صرف منتجات'!$L$6:$L$400,'إذن صرف منتجات'!$E$6:$E$400,E84,'إذن صرف منتجات'!$F$6:$F$400,F84,'إذن صرف منتجات'!$G$6:$G$400,"XS")</f>
        <v>0</v>
      </c>
      <c r="J84" s="165" t="n">
        <f aca="false">SUMIFS('إذن توريد منتجات'!$L$6:$L$400,'إذن توريد منتجات'!$E$6:$E$400,E84,'إذن توريد منتجات'!$F$6:$F$400,F84,'إذن توريد منتجات'!$G$6:$G$400,"S")-SUMIFS('إذن صرف منتجات'!$L$6:$L$400,'إذن صرف منتجات'!$E$6:$E$400,E84,'إذن صرف منتجات'!$F$6:$F$400,F84,'إذن صرف منتجات'!$G$6:$G$400,"S")</f>
        <v>0</v>
      </c>
      <c r="K84" s="165" t="n">
        <f aca="false">SUMIFS('إذن توريد منتجات'!$L$6:$L$400,'إذن توريد منتجات'!$E$6:$E$400,E84,'إذن توريد منتجات'!$F$6:$F$400,F84,'إذن توريد منتجات'!$G$6:$G$400,"M")-SUMIFS('إذن صرف منتجات'!$L$6:$L$400,'إذن صرف منتجات'!$E$6:$E$400,E84,'إذن صرف منتجات'!$F$6:$F$400,F84,'إذن صرف منتجات'!$G$6:$G$400,"M")</f>
        <v>0</v>
      </c>
      <c r="L84" s="165" t="n">
        <f aca="false">SUMIFS('إذن توريد منتجات'!$L$6:$L$400,'إذن توريد منتجات'!$E$6:$E$400,E84,'إذن توريد منتجات'!$F$6:$F$400,F84,'إذن توريد منتجات'!$G$6:$G$400,"L")-SUMIFS('إذن صرف منتجات'!$L$6:$L$400,'إذن صرف منتجات'!$E$6:$E$400,E84,'إذن صرف منتجات'!$F$6:$F$400,F84,'إذن صرف منتجات'!$G$6:$G$400,"L")</f>
        <v>0</v>
      </c>
      <c r="M84" s="165" t="n">
        <f aca="false">SUMIFS('إذن توريد منتجات'!$L$6:$L$400,'إذن توريد منتجات'!$E$6:$E$400,E84,'إذن توريد منتجات'!$F$6:$F$400,F84,'إذن توريد منتجات'!$G$6:$G$400,"XL")-SUMIFS('إذن صرف منتجات'!$L$6:$L$400,'إذن صرف منتجات'!$E$6:$E$400,E84,'إذن صرف منتجات'!$F$6:$F$400,F84,'إذن صرف منتجات'!$G$6:$G$400,"XL")</f>
        <v>0</v>
      </c>
      <c r="N84" s="165" t="n">
        <f aca="false">SUMIFS('إذن توريد منتجات'!$L$6:$L$400,'إذن توريد منتجات'!$E$6:$E$400,E84,'إذن توريد منتجات'!$F$6:$F$400,F84,'إذن توريد منتجات'!$G$6:$G$400,"2XL")-SUMIFS('إذن صرف منتجات'!$L$6:$L$400,'إذن صرف منتجات'!$E$6:$E$400,E84,'إذن صرف منتجات'!$F$6:$F$400,F84,'إذن صرف منتجات'!$G$6:$G$400,"2XL")</f>
        <v>0</v>
      </c>
      <c r="O84" s="165" t="n">
        <f aca="false">SUMIFS('إذن توريد منتجات'!$L$6:$L$400,'إذن توريد منتجات'!$E$6:$E$400,E84,'إذن توريد منتجات'!$F$6:$F$400,F84,'إذن توريد منتجات'!$G$6:$G$400,"3XL")-SUMIFS('إذن صرف منتجات'!$L$6:$L$400,'إذن صرف منتجات'!$E$6:$E$400,E84,'إذن صرف منتجات'!$F$6:$F$400,F84,'إذن صرف منتجات'!$G$6:$G$400,"3XL")</f>
        <v>0</v>
      </c>
      <c r="P84" s="165" t="n">
        <f aca="false">SUMIFS('إذن توريد منتجات'!$L$6:$L$400,'إذن توريد منتجات'!$E$6:$E$400,E84,'إذن توريد منتجات'!$F$6:$F$400,F84,'إذن توريد منتجات'!$G$6:$G$400,"4XL")-SUMIFS('إذن صرف منتجات'!$L$6:$L$400,'إذن صرف منتجات'!$E$6:$E$400,E84,'إذن صرف منتجات'!$F$6:$F$400,F84,'إذن صرف منتجات'!$G$6:$G$400,"4XL")</f>
        <v>0</v>
      </c>
      <c r="Q84" s="162" t="n">
        <f aca="false">SUMIFS('إذن توريد منتجات'!$L$6:$L$400,'إذن توريد منتجات'!$E$6:$E$400,E84,'إذن توريد منتجات'!$F$6:$F$400,F84,'إذن توريد منتجات'!$G$6:$G$400,"5XL")-SUMIFS('إذن صرف منتجات'!$L$6:$L$400,'إذن صرف منتجات'!$E$6:$E$400,E84,'إذن صرف منتجات'!$F$6:$F$400,F84,'إذن صرف منتجات'!$G$6:$G$400,"5XL")</f>
        <v>0</v>
      </c>
      <c r="R84" s="162" t="n">
        <f aca="false">SUMIFS('إذن توريد منتجات'!$L$6:$L$400,'إذن توريد منتجات'!$E$6:$E$400,E84,'إذن توريد منتجات'!$F$6:$F$400,F84,'إذن توريد منتجات'!$G$6:$G$400,"6XL")-SUMIFS('إذن صرف منتجات'!$L$6:$L$400,'إذن صرف منتجات'!$E$6:$E$400,E84,'إذن صرف منتجات'!$F$6:$F$400,F84,'إذن صرف منتجات'!$G$6:$G$400,"6XL")</f>
        <v>0</v>
      </c>
      <c r="S84" s="162" t="n">
        <f aca="false">SUMIFS('إذن توريد منتجات'!$L$6:$L$400,'إذن توريد منتجات'!$E$6:$E$400,E84,'إذن توريد منتجات'!$F$6:$F$400,F84,'إذن توريد منتجات'!$G$6:$G$400,"7XL")-SUMIFS('إذن صرف منتجات'!$L$6:$L$400,'إذن صرف منتجات'!$E$6:$E$400,E84,'إذن صرف منتجات'!$F$6:$F$400,F84,'إذن صرف منتجات'!$G$6:$G$400,"7XL")</f>
        <v>0</v>
      </c>
      <c r="T84" s="163" t="n">
        <f aca="false">SUM(I84:S84)</f>
        <v>0</v>
      </c>
      <c r="U84" s="114"/>
    </row>
    <row r="85" customFormat="false" ht="15" hidden="false" customHeight="true" outlineLevel="0" collapsed="false">
      <c r="A85" s="157"/>
      <c r="B85" s="176"/>
      <c r="C85" s="108"/>
      <c r="D85" s="157" t="n">
        <v>65</v>
      </c>
      <c r="E85" s="176" t="s">
        <v>69</v>
      </c>
      <c r="F85" s="108" t="str">
        <f aca="false">إعدادات!$E$13</f>
        <v>زهري</v>
      </c>
      <c r="G85" s="159"/>
      <c r="H85" s="160"/>
      <c r="I85" s="161" t="n">
        <f aca="false">SUMIFS('إذن توريد منتجات'!$L$6:$L$400,'إذن توريد منتجات'!$E$6:$E$400,E85,'إذن توريد منتجات'!$F$6:$F$400,F85,'إذن توريد منتجات'!$G$6:$G$400,"XS")-SUMIFS('إذن صرف منتجات'!$L$6:$L$400,'إذن صرف منتجات'!$E$6:$E$400,E85,'إذن صرف منتجات'!$F$6:$F$400,F85,'إذن صرف منتجات'!$G$6:$G$400,"XS")</f>
        <v>0</v>
      </c>
      <c r="J85" s="161" t="n">
        <f aca="false">SUMIFS('إذن توريد منتجات'!$L$6:$L$400,'إذن توريد منتجات'!$E$6:$E$400,E85,'إذن توريد منتجات'!$F$6:$F$400,F85,'إذن توريد منتجات'!$G$6:$G$400,"S")-SUMIFS('إذن صرف منتجات'!$L$6:$L$400,'إذن صرف منتجات'!$E$6:$E$400,E85,'إذن صرف منتجات'!$F$6:$F$400,F85,'إذن صرف منتجات'!$G$6:$G$400,"S")</f>
        <v>0</v>
      </c>
      <c r="K85" s="161" t="n">
        <f aca="false">SUMIFS('إذن توريد منتجات'!$L$6:$L$400,'إذن توريد منتجات'!$E$6:$E$400,E85,'إذن توريد منتجات'!$F$6:$F$400,F85,'إذن توريد منتجات'!$G$6:$G$400,"M")-SUMIFS('إذن صرف منتجات'!$L$6:$L$400,'إذن صرف منتجات'!$E$6:$E$400,E85,'إذن صرف منتجات'!$F$6:$F$400,F85,'إذن صرف منتجات'!$G$6:$G$400,"M")</f>
        <v>0</v>
      </c>
      <c r="L85" s="161" t="n">
        <f aca="false">SUMIFS('إذن توريد منتجات'!$L$6:$L$400,'إذن توريد منتجات'!$E$6:$E$400,E85,'إذن توريد منتجات'!$F$6:$F$400,F85,'إذن توريد منتجات'!$G$6:$G$400,"L")-SUMIFS('إذن صرف منتجات'!$L$6:$L$400,'إذن صرف منتجات'!$E$6:$E$400,E85,'إذن صرف منتجات'!$F$6:$F$400,F85,'إذن صرف منتجات'!$G$6:$G$400,"L")</f>
        <v>0</v>
      </c>
      <c r="M85" s="161" t="n">
        <f aca="false">SUMIFS('إذن توريد منتجات'!$L$6:$L$400,'إذن توريد منتجات'!$E$6:$E$400,E85,'إذن توريد منتجات'!$F$6:$F$400,F85,'إذن توريد منتجات'!$G$6:$G$400,"XL")-SUMIFS('إذن صرف منتجات'!$L$6:$L$400,'إذن صرف منتجات'!$E$6:$E$400,E85,'إذن صرف منتجات'!$F$6:$F$400,F85,'إذن صرف منتجات'!$G$6:$G$400,"XL")</f>
        <v>0</v>
      </c>
      <c r="N85" s="161" t="n">
        <f aca="false">SUMIFS('إذن توريد منتجات'!$L$6:$L$400,'إذن توريد منتجات'!$E$6:$E$400,E85,'إذن توريد منتجات'!$F$6:$F$400,F85,'إذن توريد منتجات'!$G$6:$G$400,"2XL")-SUMIFS('إذن صرف منتجات'!$L$6:$L$400,'إذن صرف منتجات'!$E$6:$E$400,E85,'إذن صرف منتجات'!$F$6:$F$400,F85,'إذن صرف منتجات'!$G$6:$G$400,"2XL")</f>
        <v>0</v>
      </c>
      <c r="O85" s="161" t="n">
        <f aca="false">SUMIFS('إذن توريد منتجات'!$L$6:$L$400,'إذن توريد منتجات'!$E$6:$E$400,E85,'إذن توريد منتجات'!$F$6:$F$400,F85,'إذن توريد منتجات'!$G$6:$G$400,"3XL")-SUMIFS('إذن صرف منتجات'!$L$6:$L$400,'إذن صرف منتجات'!$E$6:$E$400,E85,'إذن صرف منتجات'!$F$6:$F$400,F85,'إذن صرف منتجات'!$G$6:$G$400,"3XL")</f>
        <v>0</v>
      </c>
      <c r="P85" s="161" t="n">
        <f aca="false">SUMIFS('إذن توريد منتجات'!$L$6:$L$400,'إذن توريد منتجات'!$E$6:$E$400,E85,'إذن توريد منتجات'!$F$6:$F$400,F85,'إذن توريد منتجات'!$G$6:$G$400,"4XL")-SUMIFS('إذن صرف منتجات'!$L$6:$L$400,'إذن صرف منتجات'!$E$6:$E$400,E85,'إذن صرف منتجات'!$F$6:$F$400,F85,'إذن صرف منتجات'!$G$6:$G$400,"4XL")</f>
        <v>0</v>
      </c>
      <c r="Q85" s="162" t="n">
        <f aca="false">SUMIFS('إذن توريد منتجات'!$L$6:$L$400,'إذن توريد منتجات'!$E$6:$E$400,E85,'إذن توريد منتجات'!$F$6:$F$400,F85,'إذن توريد منتجات'!$G$6:$G$400,"5XL")-SUMIFS('إذن صرف منتجات'!$L$6:$L$400,'إذن صرف منتجات'!$E$6:$E$400,E85,'إذن صرف منتجات'!$F$6:$F$400,F85,'إذن صرف منتجات'!$G$6:$G$400,"5XL")</f>
        <v>0</v>
      </c>
      <c r="R85" s="162" t="n">
        <f aca="false">SUMIFS('إذن توريد منتجات'!$L$6:$L$400,'إذن توريد منتجات'!$E$6:$E$400,E85,'إذن توريد منتجات'!$F$6:$F$400,F85,'إذن توريد منتجات'!$G$6:$G$400,"6XL")-SUMIFS('إذن صرف منتجات'!$L$6:$L$400,'إذن صرف منتجات'!$E$6:$E$400,E85,'إذن صرف منتجات'!$F$6:$F$400,F85,'إذن صرف منتجات'!$G$6:$G$400,"6XL")</f>
        <v>0</v>
      </c>
      <c r="S85" s="162" t="n">
        <f aca="false">SUMIFS('إذن توريد منتجات'!$L$6:$L$400,'إذن توريد منتجات'!$E$6:$E$400,E85,'إذن توريد منتجات'!$F$6:$F$400,F85,'إذن توريد منتجات'!$G$6:$G$400,"7XL")-SUMIFS('إذن صرف منتجات'!$L$6:$L$400,'إذن صرف منتجات'!$E$6:$E$400,E85,'إذن صرف منتجات'!$F$6:$F$400,F85,'إذن صرف منتجات'!$G$6:$G$400,"7XL")</f>
        <v>0</v>
      </c>
      <c r="T85" s="163" t="n">
        <f aca="false">SUM(I85:S85)</f>
        <v>0</v>
      </c>
      <c r="U85" s="164"/>
    </row>
    <row r="86" customFormat="false" ht="15" hidden="false" customHeight="true" outlineLevel="0" collapsed="false">
      <c r="A86" s="96"/>
      <c r="B86" s="176"/>
      <c r="C86" s="109"/>
      <c r="D86" s="96" t="n">
        <v>66</v>
      </c>
      <c r="E86" s="176" t="s">
        <v>69</v>
      </c>
      <c r="F86" s="109" t="str">
        <f aca="false">إعدادات!$E$14</f>
        <v>جنزاري</v>
      </c>
      <c r="G86" s="159"/>
      <c r="H86" s="160"/>
      <c r="I86" s="165" t="n">
        <f aca="false">SUMIFS('إذن توريد منتجات'!$L$6:$L$400,'إذن توريد منتجات'!$E$6:$E$400,E86,'إذن توريد منتجات'!$F$6:$F$400,F86,'إذن توريد منتجات'!$G$6:$G$400,"XS")-SUMIFS('إذن صرف منتجات'!$L$6:$L$400,'إذن صرف منتجات'!$E$6:$E$400,E86,'إذن صرف منتجات'!$F$6:$F$400,F86,'إذن صرف منتجات'!$G$6:$G$400,"XS")</f>
        <v>0</v>
      </c>
      <c r="J86" s="165" t="n">
        <f aca="false">SUMIFS('إذن توريد منتجات'!$L$6:$L$400,'إذن توريد منتجات'!$E$6:$E$400,E86,'إذن توريد منتجات'!$F$6:$F$400,F86,'إذن توريد منتجات'!$G$6:$G$400,"S")-SUMIFS('إذن صرف منتجات'!$L$6:$L$400,'إذن صرف منتجات'!$E$6:$E$400,E86,'إذن صرف منتجات'!$F$6:$F$400,F86,'إذن صرف منتجات'!$G$6:$G$400,"S")</f>
        <v>0</v>
      </c>
      <c r="K86" s="165" t="n">
        <f aca="false">SUMIFS('إذن توريد منتجات'!$L$6:$L$400,'إذن توريد منتجات'!$E$6:$E$400,E86,'إذن توريد منتجات'!$F$6:$F$400,F86,'إذن توريد منتجات'!$G$6:$G$400,"M")-SUMIFS('إذن صرف منتجات'!$L$6:$L$400,'إذن صرف منتجات'!$E$6:$E$400,E86,'إذن صرف منتجات'!$F$6:$F$400,F86,'إذن صرف منتجات'!$G$6:$G$400,"M")</f>
        <v>0</v>
      </c>
      <c r="L86" s="165" t="n">
        <f aca="false">SUMIFS('إذن توريد منتجات'!$L$6:$L$400,'إذن توريد منتجات'!$E$6:$E$400,E86,'إذن توريد منتجات'!$F$6:$F$400,F86,'إذن توريد منتجات'!$G$6:$G$400,"L")-SUMIFS('إذن صرف منتجات'!$L$6:$L$400,'إذن صرف منتجات'!$E$6:$E$400,E86,'إذن صرف منتجات'!$F$6:$F$400,F86,'إذن صرف منتجات'!$G$6:$G$400,"L")</f>
        <v>1</v>
      </c>
      <c r="M86" s="165" t="n">
        <f aca="false">SUMIFS('إذن توريد منتجات'!$L$6:$L$400,'إذن توريد منتجات'!$E$6:$E$400,E86,'إذن توريد منتجات'!$F$6:$F$400,F86,'إذن توريد منتجات'!$G$6:$G$400,"XL")-SUMIFS('إذن صرف منتجات'!$L$6:$L$400,'إذن صرف منتجات'!$E$6:$E$400,E86,'إذن صرف منتجات'!$F$6:$F$400,F86,'إذن صرف منتجات'!$G$6:$G$400,"XL")</f>
        <v>0</v>
      </c>
      <c r="N86" s="165" t="n">
        <f aca="false">SUMIFS('إذن توريد منتجات'!$L$6:$L$400,'إذن توريد منتجات'!$E$6:$E$400,E86,'إذن توريد منتجات'!$F$6:$F$400,F86,'إذن توريد منتجات'!$G$6:$G$400,"2XL")-SUMIFS('إذن صرف منتجات'!$L$6:$L$400,'إذن صرف منتجات'!$E$6:$E$400,E86,'إذن صرف منتجات'!$F$6:$F$400,F86,'إذن صرف منتجات'!$G$6:$G$400,"2XL")</f>
        <v>2</v>
      </c>
      <c r="O86" s="165" t="n">
        <f aca="false">SUMIFS('إذن توريد منتجات'!$L$6:$L$400,'إذن توريد منتجات'!$E$6:$E$400,E86,'إذن توريد منتجات'!$F$6:$F$400,F86,'إذن توريد منتجات'!$G$6:$G$400,"3XL")-SUMIFS('إذن صرف منتجات'!$L$6:$L$400,'إذن صرف منتجات'!$E$6:$E$400,E86,'إذن صرف منتجات'!$F$6:$F$400,F86,'إذن صرف منتجات'!$G$6:$G$400,"3XL")</f>
        <v>1</v>
      </c>
      <c r="P86" s="165" t="n">
        <f aca="false">SUMIFS('إذن توريد منتجات'!$L$6:$L$400,'إذن توريد منتجات'!$E$6:$E$400,E86,'إذن توريد منتجات'!$F$6:$F$400,F86,'إذن توريد منتجات'!$G$6:$G$400,"4XL")-SUMIFS('إذن صرف منتجات'!$L$6:$L$400,'إذن صرف منتجات'!$E$6:$E$400,E86,'إذن صرف منتجات'!$F$6:$F$400,F86,'إذن صرف منتجات'!$G$6:$G$400,"4XL")</f>
        <v>0</v>
      </c>
      <c r="Q86" s="162" t="n">
        <f aca="false">SUMIFS('إذن توريد منتجات'!$L$6:$L$400,'إذن توريد منتجات'!$E$6:$E$400,E86,'إذن توريد منتجات'!$F$6:$F$400,F86,'إذن توريد منتجات'!$G$6:$G$400,"5XL")-SUMIFS('إذن صرف منتجات'!$L$6:$L$400,'إذن صرف منتجات'!$E$6:$E$400,E86,'إذن صرف منتجات'!$F$6:$F$400,F86,'إذن صرف منتجات'!$G$6:$G$400,"5XL")</f>
        <v>1</v>
      </c>
      <c r="R86" s="162" t="n">
        <f aca="false">SUMIFS('إذن توريد منتجات'!$L$6:$L$400,'إذن توريد منتجات'!$E$6:$E$400,E86,'إذن توريد منتجات'!$F$6:$F$400,F86,'إذن توريد منتجات'!$G$6:$G$400,"6XL")-SUMIFS('إذن صرف منتجات'!$L$6:$L$400,'إذن صرف منتجات'!$E$6:$E$400,E86,'إذن صرف منتجات'!$F$6:$F$400,F86,'إذن صرف منتجات'!$G$6:$G$400,"6XL")</f>
        <v>0</v>
      </c>
      <c r="S86" s="162" t="n">
        <f aca="false">SUMIFS('إذن توريد منتجات'!$L$6:$L$400,'إذن توريد منتجات'!$E$6:$E$400,E86,'إذن توريد منتجات'!$F$6:$F$400,F86,'إذن توريد منتجات'!$G$6:$G$400,"7XL")-SUMIFS('إذن صرف منتجات'!$L$6:$L$400,'إذن صرف منتجات'!$E$6:$E$400,E86,'إذن صرف منتجات'!$F$6:$F$400,F86,'إذن صرف منتجات'!$G$6:$G$400,"7XL")</f>
        <v>0</v>
      </c>
      <c r="T86" s="163" t="n">
        <f aca="false">SUM(I86:S86)</f>
        <v>5</v>
      </c>
      <c r="U86" s="114"/>
    </row>
    <row r="87" customFormat="false" ht="15" hidden="false" customHeight="true" outlineLevel="0" collapsed="false">
      <c r="A87" s="157"/>
      <c r="B87" s="176"/>
      <c r="C87" s="110"/>
      <c r="D87" s="157" t="n">
        <v>67</v>
      </c>
      <c r="E87" s="176" t="s">
        <v>69</v>
      </c>
      <c r="F87" s="110" t="str">
        <f aca="false">إعدادات!$E$15</f>
        <v>زيتي </v>
      </c>
      <c r="G87" s="159"/>
      <c r="H87" s="160"/>
      <c r="I87" s="161" t="n">
        <f aca="false">SUMIFS('إذن توريد منتجات'!$L$6:$L$400,'إذن توريد منتجات'!$E$6:$E$400,E87,'إذن توريد منتجات'!$F$6:$F$400,F87,'إذن توريد منتجات'!$G$6:$G$400,"XS")-SUMIFS('إذن صرف منتجات'!$L$6:$L$400,'إذن صرف منتجات'!$E$6:$E$400,E87,'إذن صرف منتجات'!$F$6:$F$400,F87,'إذن صرف منتجات'!$G$6:$G$400,"XS")</f>
        <v>0</v>
      </c>
      <c r="J87" s="161" t="n">
        <f aca="false">SUMIFS('إذن توريد منتجات'!$L$6:$L$400,'إذن توريد منتجات'!$E$6:$E$400,E87,'إذن توريد منتجات'!$F$6:$F$400,F87,'إذن توريد منتجات'!$G$6:$G$400,"S")-SUMIFS('إذن صرف منتجات'!$L$6:$L$400,'إذن صرف منتجات'!$E$6:$E$400,E87,'إذن صرف منتجات'!$F$6:$F$400,F87,'إذن صرف منتجات'!$G$6:$G$400,"S")</f>
        <v>0</v>
      </c>
      <c r="K87" s="161" t="n">
        <f aca="false">SUMIFS('إذن توريد منتجات'!$L$6:$L$400,'إذن توريد منتجات'!$E$6:$E$400,E87,'إذن توريد منتجات'!$F$6:$F$400,F87,'إذن توريد منتجات'!$G$6:$G$400,"M")-SUMIFS('إذن صرف منتجات'!$L$6:$L$400,'إذن صرف منتجات'!$E$6:$E$400,E87,'إذن صرف منتجات'!$F$6:$F$400,F87,'إذن صرف منتجات'!$G$6:$G$400,"M")</f>
        <v>0</v>
      </c>
      <c r="L87" s="161" t="n">
        <f aca="false">SUMIFS('إذن توريد منتجات'!$L$6:$L$400,'إذن توريد منتجات'!$E$6:$E$400,E87,'إذن توريد منتجات'!$F$6:$F$400,F87,'إذن توريد منتجات'!$G$6:$G$400,"L")-SUMIFS('إذن صرف منتجات'!$L$6:$L$400,'إذن صرف منتجات'!$E$6:$E$400,E87,'إذن صرف منتجات'!$F$6:$F$400,F87,'إذن صرف منتجات'!$G$6:$G$400,"L")</f>
        <v>0</v>
      </c>
      <c r="M87" s="161" t="n">
        <f aca="false">SUMIFS('إذن توريد منتجات'!$L$6:$L$400,'إذن توريد منتجات'!$E$6:$E$400,E87,'إذن توريد منتجات'!$F$6:$F$400,F87,'إذن توريد منتجات'!$G$6:$G$400,"XL")-SUMIFS('إذن صرف منتجات'!$L$6:$L$400,'إذن صرف منتجات'!$E$6:$E$400,E87,'إذن صرف منتجات'!$F$6:$F$400,F87,'إذن صرف منتجات'!$G$6:$G$400,"XL")</f>
        <v>0</v>
      </c>
      <c r="N87" s="161" t="n">
        <f aca="false">SUMIFS('إذن توريد منتجات'!$L$6:$L$400,'إذن توريد منتجات'!$E$6:$E$400,E87,'إذن توريد منتجات'!$F$6:$F$400,F87,'إذن توريد منتجات'!$G$6:$G$400,"2XL")-SUMIFS('إذن صرف منتجات'!$L$6:$L$400,'إذن صرف منتجات'!$E$6:$E$400,E87,'إذن صرف منتجات'!$F$6:$F$400,F87,'إذن صرف منتجات'!$G$6:$G$400,"2XL")</f>
        <v>1</v>
      </c>
      <c r="O87" s="161" t="n">
        <f aca="false">SUMIFS('إذن توريد منتجات'!$L$6:$L$400,'إذن توريد منتجات'!$E$6:$E$400,E87,'إذن توريد منتجات'!$F$6:$F$400,F87,'إذن توريد منتجات'!$G$6:$G$400,"3XL")-SUMIFS('إذن صرف منتجات'!$L$6:$L$400,'إذن صرف منتجات'!$E$6:$E$400,E87,'إذن صرف منتجات'!$F$6:$F$400,F87,'إذن صرف منتجات'!$G$6:$G$400,"3XL")</f>
        <v>0</v>
      </c>
      <c r="P87" s="161" t="n">
        <f aca="false">SUMIFS('إذن توريد منتجات'!$L$6:$L$400,'إذن توريد منتجات'!$E$6:$E$400,E87,'إذن توريد منتجات'!$F$6:$F$400,F87,'إذن توريد منتجات'!$G$6:$G$400,"4XL")-SUMIFS('إذن صرف منتجات'!$L$6:$L$400,'إذن صرف منتجات'!$E$6:$E$400,E87,'إذن صرف منتجات'!$F$6:$F$400,F87,'إذن صرف منتجات'!$G$6:$G$400,"4XL")</f>
        <v>0</v>
      </c>
      <c r="Q87" s="162" t="n">
        <f aca="false">SUMIFS('إذن توريد منتجات'!$L$6:$L$400,'إذن توريد منتجات'!$E$6:$E$400,E87,'إذن توريد منتجات'!$F$6:$F$400,F87,'إذن توريد منتجات'!$G$6:$G$400,"5XL")-SUMIFS('إذن صرف منتجات'!$L$6:$L$400,'إذن صرف منتجات'!$E$6:$E$400,E87,'إذن صرف منتجات'!$F$6:$F$400,F87,'إذن صرف منتجات'!$G$6:$G$400,"5XL")</f>
        <v>0</v>
      </c>
      <c r="R87" s="162" t="n">
        <f aca="false">SUMIFS('إذن توريد منتجات'!$L$6:$L$400,'إذن توريد منتجات'!$E$6:$E$400,E87,'إذن توريد منتجات'!$F$6:$F$400,F87,'إذن توريد منتجات'!$G$6:$G$400,"6XL")-SUMIFS('إذن صرف منتجات'!$L$6:$L$400,'إذن صرف منتجات'!$E$6:$E$400,E87,'إذن صرف منتجات'!$F$6:$F$400,F87,'إذن صرف منتجات'!$G$6:$G$400,"6XL")</f>
        <v>0</v>
      </c>
      <c r="S87" s="162" t="n">
        <f aca="false">SUMIFS('إذن توريد منتجات'!$L$6:$L$400,'إذن توريد منتجات'!$E$6:$E$400,E87,'إذن توريد منتجات'!$F$6:$F$400,F87,'إذن توريد منتجات'!$G$6:$G$400,"7XL")-SUMIFS('إذن صرف منتجات'!$L$6:$L$400,'إذن صرف منتجات'!$E$6:$E$400,E87,'إذن صرف منتجات'!$F$6:$F$400,F87,'إذن صرف منتجات'!$G$6:$G$400,"7XL")</f>
        <v>0</v>
      </c>
      <c r="T87" s="163" t="n">
        <f aca="false">SUM(I87:S87)</f>
        <v>1</v>
      </c>
      <c r="U87" s="164"/>
    </row>
    <row r="88" customFormat="false" ht="15" hidden="false" customHeight="true" outlineLevel="0" collapsed="false">
      <c r="A88" s="96"/>
      <c r="B88" s="176"/>
      <c r="C88" s="111"/>
      <c r="D88" s="96" t="n">
        <v>68</v>
      </c>
      <c r="E88" s="176" t="s">
        <v>69</v>
      </c>
      <c r="F88" s="111" t="str">
        <f aca="false">إعدادات!$E$16</f>
        <v>بترولي</v>
      </c>
      <c r="G88" s="159"/>
      <c r="H88" s="160"/>
      <c r="I88" s="165" t="n">
        <f aca="false">SUMIFS('إذن توريد منتجات'!$L$6:$L$400,'إذن توريد منتجات'!$E$6:$E$400,E88,'إذن توريد منتجات'!$F$6:$F$400,F88,'إذن توريد منتجات'!$G$6:$G$400,"XS")-SUMIFS('إذن صرف منتجات'!$L$6:$L$400,'إذن صرف منتجات'!$E$6:$E$400,E88,'إذن صرف منتجات'!$F$6:$F$400,F88,'إذن صرف منتجات'!$G$6:$G$400,"XS")</f>
        <v>0</v>
      </c>
      <c r="J88" s="165" t="n">
        <f aca="false">SUMIFS('إذن توريد منتجات'!$L$6:$L$400,'إذن توريد منتجات'!$E$6:$E$400,E88,'إذن توريد منتجات'!$F$6:$F$400,F88,'إذن توريد منتجات'!$G$6:$G$400,"S")-SUMIFS('إذن صرف منتجات'!$L$6:$L$400,'إذن صرف منتجات'!$E$6:$E$400,E88,'إذن صرف منتجات'!$F$6:$F$400,F88,'إذن صرف منتجات'!$G$6:$G$400,"S")</f>
        <v>0</v>
      </c>
      <c r="K88" s="165" t="n">
        <f aca="false">SUMIFS('إذن توريد منتجات'!$L$6:$L$400,'إذن توريد منتجات'!$E$6:$E$400,E88,'إذن توريد منتجات'!$F$6:$F$400,F88,'إذن توريد منتجات'!$G$6:$G$400,"M")-SUMIFS('إذن صرف منتجات'!$L$6:$L$400,'إذن صرف منتجات'!$E$6:$E$400,E88,'إذن صرف منتجات'!$F$6:$F$400,F88,'إذن صرف منتجات'!$G$6:$G$400,"M")</f>
        <v>1</v>
      </c>
      <c r="L88" s="165" t="n">
        <f aca="false">SUMIFS('إذن توريد منتجات'!$L$6:$L$400,'إذن توريد منتجات'!$E$6:$E$400,E88,'إذن توريد منتجات'!$F$6:$F$400,F88,'إذن توريد منتجات'!$G$6:$G$400,"L")-SUMIFS('إذن صرف منتجات'!$L$6:$L$400,'إذن صرف منتجات'!$E$6:$E$400,E88,'إذن صرف منتجات'!$F$6:$F$400,F88,'إذن صرف منتجات'!$G$6:$G$400,"L")</f>
        <v>1</v>
      </c>
      <c r="M88" s="165" t="n">
        <f aca="false">SUMIFS('إذن توريد منتجات'!$L$6:$L$400,'إذن توريد منتجات'!$E$6:$E$400,E88,'إذن توريد منتجات'!$F$6:$F$400,F88,'إذن توريد منتجات'!$G$6:$G$400,"XL")-SUMIFS('إذن صرف منتجات'!$L$6:$L$400,'إذن صرف منتجات'!$E$6:$E$400,E88,'إذن صرف منتجات'!$F$6:$F$400,F88,'إذن صرف منتجات'!$G$6:$G$400,"XL")</f>
        <v>0</v>
      </c>
      <c r="N88" s="165" t="n">
        <f aca="false">SUMIFS('إذن توريد منتجات'!$L$6:$L$400,'إذن توريد منتجات'!$E$6:$E$400,E88,'إذن توريد منتجات'!$F$6:$F$400,F88,'إذن توريد منتجات'!$G$6:$G$400,"2XL")-SUMIFS('إذن صرف منتجات'!$L$6:$L$400,'إذن صرف منتجات'!$E$6:$E$400,E88,'إذن صرف منتجات'!$F$6:$F$400,F88,'إذن صرف منتجات'!$G$6:$G$400,"2XL")</f>
        <v>0</v>
      </c>
      <c r="O88" s="165" t="n">
        <f aca="false">SUMIFS('إذن توريد منتجات'!$L$6:$L$400,'إذن توريد منتجات'!$E$6:$E$400,E88,'إذن توريد منتجات'!$F$6:$F$400,F88,'إذن توريد منتجات'!$G$6:$G$400,"3XL")-SUMIFS('إذن صرف منتجات'!$L$6:$L$400,'إذن صرف منتجات'!$E$6:$E$400,E88,'إذن صرف منتجات'!$F$6:$F$400,F88,'إذن صرف منتجات'!$G$6:$G$400,"3XL")</f>
        <v>0</v>
      </c>
      <c r="P88" s="165" t="n">
        <f aca="false">SUMIFS('إذن توريد منتجات'!$L$6:$L$400,'إذن توريد منتجات'!$E$6:$E$400,E88,'إذن توريد منتجات'!$F$6:$F$400,F88,'إذن توريد منتجات'!$G$6:$G$400,"4XL")-SUMIFS('إذن صرف منتجات'!$L$6:$L$400,'إذن صرف منتجات'!$E$6:$E$400,E88,'إذن صرف منتجات'!$F$6:$F$400,F88,'إذن صرف منتجات'!$G$6:$G$400,"4XL")</f>
        <v>0</v>
      </c>
      <c r="Q88" s="162" t="n">
        <f aca="false">SUMIFS('إذن توريد منتجات'!$L$6:$L$400,'إذن توريد منتجات'!$E$6:$E$400,E88,'إذن توريد منتجات'!$F$6:$F$400,F88,'إذن توريد منتجات'!$G$6:$G$400,"5XL")-SUMIFS('إذن صرف منتجات'!$L$6:$L$400,'إذن صرف منتجات'!$E$6:$E$400,E88,'إذن صرف منتجات'!$F$6:$F$400,F88,'إذن صرف منتجات'!$G$6:$G$400,"5XL")</f>
        <v>0</v>
      </c>
      <c r="R88" s="162" t="n">
        <f aca="false">SUMIFS('إذن توريد منتجات'!$L$6:$L$400,'إذن توريد منتجات'!$E$6:$E$400,E88,'إذن توريد منتجات'!$F$6:$F$400,F88,'إذن توريد منتجات'!$G$6:$G$400,"6XL")-SUMIFS('إذن صرف منتجات'!$L$6:$L$400,'إذن صرف منتجات'!$E$6:$E$400,E88,'إذن صرف منتجات'!$F$6:$F$400,F88,'إذن صرف منتجات'!$G$6:$G$400,"6XL")</f>
        <v>0</v>
      </c>
      <c r="S88" s="162" t="n">
        <f aca="false">SUMIFS('إذن توريد منتجات'!$L$6:$L$400,'إذن توريد منتجات'!$E$6:$E$400,E88,'إذن توريد منتجات'!$F$6:$F$400,F88,'إذن توريد منتجات'!$G$6:$G$400,"7XL")-SUMIFS('إذن صرف منتجات'!$L$6:$L$400,'إذن صرف منتجات'!$E$6:$E$400,E88,'إذن صرف منتجات'!$F$6:$F$400,F88,'إذن صرف منتجات'!$G$6:$G$400,"7XL")</f>
        <v>0</v>
      </c>
      <c r="T88" s="163" t="n">
        <f aca="false">SUM(I88:S88)</f>
        <v>2</v>
      </c>
      <c r="U88" s="114"/>
    </row>
    <row r="89" customFormat="false" ht="15" hidden="false" customHeight="true" outlineLevel="0" collapsed="false">
      <c r="A89" s="157"/>
      <c r="B89" s="176"/>
      <c r="C89" s="112"/>
      <c r="D89" s="157" t="n">
        <v>69</v>
      </c>
      <c r="E89" s="176" t="s">
        <v>69</v>
      </c>
      <c r="F89" s="112" t="str">
        <f aca="false">إعدادات!$E$17</f>
        <v>نبيتي</v>
      </c>
      <c r="G89" s="159"/>
      <c r="H89" s="160"/>
      <c r="I89" s="161" t="n">
        <f aca="false">SUMIFS('إذن توريد منتجات'!$L$6:$L$400,'إذن توريد منتجات'!$E$6:$E$400,E89,'إذن توريد منتجات'!$F$6:$F$400,F89,'إذن توريد منتجات'!$G$6:$G$400,"XS")-SUMIFS('إذن صرف منتجات'!$L$6:$L$400,'إذن صرف منتجات'!$E$6:$E$400,E89,'إذن صرف منتجات'!$F$6:$F$400,F89,'إذن صرف منتجات'!$G$6:$G$400,"XS")</f>
        <v>0</v>
      </c>
      <c r="J89" s="161" t="n">
        <f aca="false">SUMIFS('إذن توريد منتجات'!$L$6:$L$400,'إذن توريد منتجات'!$E$6:$E$400,E89,'إذن توريد منتجات'!$F$6:$F$400,F89,'إذن توريد منتجات'!$G$6:$G$400,"S")-SUMIFS('إذن صرف منتجات'!$L$6:$L$400,'إذن صرف منتجات'!$E$6:$E$400,E89,'إذن صرف منتجات'!$F$6:$F$400,F89,'إذن صرف منتجات'!$G$6:$G$400,"S")</f>
        <v>0</v>
      </c>
      <c r="K89" s="161" t="n">
        <f aca="false">SUMIFS('إذن توريد منتجات'!$L$6:$L$400,'إذن توريد منتجات'!$E$6:$E$400,E89,'إذن توريد منتجات'!$F$6:$F$400,F89,'إذن توريد منتجات'!$G$6:$G$400,"M")-SUMIFS('إذن صرف منتجات'!$L$6:$L$400,'إذن صرف منتجات'!$E$6:$E$400,E89,'إذن صرف منتجات'!$F$6:$F$400,F89,'إذن صرف منتجات'!$G$6:$G$400,"M")</f>
        <v>0</v>
      </c>
      <c r="L89" s="161" t="n">
        <f aca="false">SUMIFS('إذن توريد منتجات'!$L$6:$L$400,'إذن توريد منتجات'!$E$6:$E$400,E89,'إذن توريد منتجات'!$F$6:$F$400,F89,'إذن توريد منتجات'!$G$6:$G$400,"L")-SUMIFS('إذن صرف منتجات'!$L$6:$L$400,'إذن صرف منتجات'!$E$6:$E$400,E89,'إذن صرف منتجات'!$F$6:$F$400,F89,'إذن صرف منتجات'!$G$6:$G$400,"L")</f>
        <v>0</v>
      </c>
      <c r="M89" s="161" t="n">
        <f aca="false">SUMIFS('إذن توريد منتجات'!$L$6:$L$400,'إذن توريد منتجات'!$E$6:$E$400,E89,'إذن توريد منتجات'!$F$6:$F$400,F89,'إذن توريد منتجات'!$G$6:$G$400,"XL")-SUMIFS('إذن صرف منتجات'!$L$6:$L$400,'إذن صرف منتجات'!$E$6:$E$400,E89,'إذن صرف منتجات'!$F$6:$F$400,F89,'إذن صرف منتجات'!$G$6:$G$400,"XL")</f>
        <v>0</v>
      </c>
      <c r="N89" s="161" t="n">
        <f aca="false">SUMIFS('إذن توريد منتجات'!$L$6:$L$400,'إذن توريد منتجات'!$E$6:$E$400,E89,'إذن توريد منتجات'!$F$6:$F$400,F89,'إذن توريد منتجات'!$G$6:$G$400,"2XL")-SUMIFS('إذن صرف منتجات'!$L$6:$L$400,'إذن صرف منتجات'!$E$6:$E$400,E89,'إذن صرف منتجات'!$F$6:$F$400,F89,'إذن صرف منتجات'!$G$6:$G$400,"2XL")</f>
        <v>0</v>
      </c>
      <c r="O89" s="161" t="n">
        <f aca="false">SUMIFS('إذن توريد منتجات'!$L$6:$L$400,'إذن توريد منتجات'!$E$6:$E$400,E89,'إذن توريد منتجات'!$F$6:$F$400,F89,'إذن توريد منتجات'!$G$6:$G$400,"3XL")-SUMIFS('إذن صرف منتجات'!$L$6:$L$400,'إذن صرف منتجات'!$E$6:$E$400,E89,'إذن صرف منتجات'!$F$6:$F$400,F89,'إذن صرف منتجات'!$G$6:$G$400,"3XL")</f>
        <v>0</v>
      </c>
      <c r="P89" s="161" t="n">
        <f aca="false">SUMIFS('إذن توريد منتجات'!$L$6:$L$400,'إذن توريد منتجات'!$E$6:$E$400,E89,'إذن توريد منتجات'!$F$6:$F$400,F89,'إذن توريد منتجات'!$G$6:$G$400,"4XL")-SUMIFS('إذن صرف منتجات'!$L$6:$L$400,'إذن صرف منتجات'!$E$6:$E$400,E89,'إذن صرف منتجات'!$F$6:$F$400,F89,'إذن صرف منتجات'!$G$6:$G$400,"4XL")</f>
        <v>0</v>
      </c>
      <c r="Q89" s="162" t="n">
        <f aca="false">SUMIFS('إذن توريد منتجات'!$L$6:$L$400,'إذن توريد منتجات'!$E$6:$E$400,E89,'إذن توريد منتجات'!$F$6:$F$400,F89,'إذن توريد منتجات'!$G$6:$G$400,"5XL")-SUMIFS('إذن صرف منتجات'!$L$6:$L$400,'إذن صرف منتجات'!$E$6:$E$400,E89,'إذن صرف منتجات'!$F$6:$F$400,F89,'إذن صرف منتجات'!$G$6:$G$400,"5XL")</f>
        <v>0</v>
      </c>
      <c r="R89" s="162" t="n">
        <f aca="false">SUMIFS('إذن توريد منتجات'!$L$6:$L$400,'إذن توريد منتجات'!$E$6:$E$400,E89,'إذن توريد منتجات'!$F$6:$F$400,F89,'إذن توريد منتجات'!$G$6:$G$400,"6XL")-SUMIFS('إذن صرف منتجات'!$L$6:$L$400,'إذن صرف منتجات'!$E$6:$E$400,E89,'إذن صرف منتجات'!$F$6:$F$400,F89,'إذن صرف منتجات'!$G$6:$G$400,"6XL")</f>
        <v>0</v>
      </c>
      <c r="S89" s="162" t="n">
        <f aca="false">SUMIFS('إذن توريد منتجات'!$L$6:$L$400,'إذن توريد منتجات'!$E$6:$E$400,E89,'إذن توريد منتجات'!$F$6:$F$400,F89,'إذن توريد منتجات'!$G$6:$G$400,"7XL")-SUMIFS('إذن صرف منتجات'!$L$6:$L$400,'إذن صرف منتجات'!$E$6:$E$400,E89,'إذن صرف منتجات'!$F$6:$F$400,F89,'إذن صرف منتجات'!$G$6:$G$400,"7XL")</f>
        <v>0</v>
      </c>
      <c r="T89" s="163" t="n">
        <f aca="false">SUM(I89:S89)</f>
        <v>0</v>
      </c>
      <c r="U89" s="164"/>
    </row>
    <row r="90" customFormat="false" ht="15" hidden="false" customHeight="true" outlineLevel="0" collapsed="false">
      <c r="A90" s="96"/>
      <c r="B90" s="176"/>
      <c r="C90" s="111"/>
      <c r="D90" s="96" t="n">
        <v>70</v>
      </c>
      <c r="E90" s="176" t="s">
        <v>69</v>
      </c>
      <c r="F90" s="111" t="str">
        <f aca="false">إعدادات!$E$18</f>
        <v>منت جرين</v>
      </c>
      <c r="G90" s="159"/>
      <c r="H90" s="160"/>
      <c r="I90" s="165" t="n">
        <f aca="false">SUMIFS('إذن توريد منتجات'!$L$6:$L$400,'إذن توريد منتجات'!$E$6:$E$400,E90,'إذن توريد منتجات'!$F$6:$F$400,F90,'إذن توريد منتجات'!$G$6:$G$400,"XS")-SUMIFS('إذن صرف منتجات'!$L$6:$L$400,'إذن صرف منتجات'!$E$6:$E$400,E90,'إذن صرف منتجات'!$F$6:$F$400,F90,'إذن صرف منتجات'!$G$6:$G$400,"XS")</f>
        <v>0</v>
      </c>
      <c r="J90" s="165" t="n">
        <f aca="false">SUMIFS('إذن توريد منتجات'!$L$6:$L$400,'إذن توريد منتجات'!$E$6:$E$400,E90,'إذن توريد منتجات'!$F$6:$F$400,F90,'إذن توريد منتجات'!$G$6:$G$400,"S")-SUMIFS('إذن صرف منتجات'!$L$6:$L$400,'إذن صرف منتجات'!$E$6:$E$400,E90,'إذن صرف منتجات'!$F$6:$F$400,F90,'إذن صرف منتجات'!$G$6:$G$400,"S")</f>
        <v>0</v>
      </c>
      <c r="K90" s="165" t="n">
        <f aca="false">SUMIFS('إذن توريد منتجات'!$L$6:$L$400,'إذن توريد منتجات'!$E$6:$E$400,E90,'إذن توريد منتجات'!$F$6:$F$400,F90,'إذن توريد منتجات'!$G$6:$G$400,"M")-SUMIFS('إذن صرف منتجات'!$L$6:$L$400,'إذن صرف منتجات'!$E$6:$E$400,E90,'إذن صرف منتجات'!$F$6:$F$400,F90,'إذن صرف منتجات'!$G$6:$G$400,"M")</f>
        <v>0</v>
      </c>
      <c r="L90" s="165" t="n">
        <f aca="false">SUMIFS('إذن توريد منتجات'!$L$6:$L$400,'إذن توريد منتجات'!$E$6:$E$400,E90,'إذن توريد منتجات'!$F$6:$F$400,F90,'إذن توريد منتجات'!$G$6:$G$400,"L")-SUMIFS('إذن صرف منتجات'!$L$6:$L$400,'إذن صرف منتجات'!$E$6:$E$400,E90,'إذن صرف منتجات'!$F$6:$F$400,F90,'إذن صرف منتجات'!$G$6:$G$400,"L")</f>
        <v>0</v>
      </c>
      <c r="M90" s="165" t="n">
        <f aca="false">SUMIFS('إذن توريد منتجات'!$L$6:$L$400,'إذن توريد منتجات'!$E$6:$E$400,E90,'إذن توريد منتجات'!$F$6:$F$400,F90,'إذن توريد منتجات'!$G$6:$G$400,"XL")-SUMIFS('إذن صرف منتجات'!$L$6:$L$400,'إذن صرف منتجات'!$E$6:$E$400,E90,'إذن صرف منتجات'!$F$6:$F$400,F90,'إذن صرف منتجات'!$G$6:$G$400,"XL")</f>
        <v>0</v>
      </c>
      <c r="N90" s="165" t="n">
        <f aca="false">SUMIFS('إذن توريد منتجات'!$L$6:$L$400,'إذن توريد منتجات'!$E$6:$E$400,E90,'إذن توريد منتجات'!$F$6:$F$400,F90,'إذن توريد منتجات'!$G$6:$G$400,"2XL")-SUMIFS('إذن صرف منتجات'!$L$6:$L$400,'إذن صرف منتجات'!$E$6:$E$400,E90,'إذن صرف منتجات'!$F$6:$F$400,F90,'إذن صرف منتجات'!$G$6:$G$400,"2XL")</f>
        <v>1</v>
      </c>
      <c r="O90" s="165" t="n">
        <f aca="false">SUMIFS('إذن توريد منتجات'!$L$6:$L$400,'إذن توريد منتجات'!$E$6:$E$400,E90,'إذن توريد منتجات'!$F$6:$F$400,F90,'إذن توريد منتجات'!$G$6:$G$400,"3XL")-SUMIFS('إذن صرف منتجات'!$L$6:$L$400,'إذن صرف منتجات'!$E$6:$E$400,E90,'إذن صرف منتجات'!$F$6:$F$400,F90,'إذن صرف منتجات'!$G$6:$G$400,"3XL")</f>
        <v>0</v>
      </c>
      <c r="P90" s="165" t="n">
        <f aca="false">SUMIFS('إذن توريد منتجات'!$L$6:$L$400,'إذن توريد منتجات'!$E$6:$E$400,E90,'إذن توريد منتجات'!$F$6:$F$400,F90,'إذن توريد منتجات'!$G$6:$G$400,"4XL")-SUMIFS('إذن صرف منتجات'!$L$6:$L$400,'إذن صرف منتجات'!$E$6:$E$400,E90,'إذن صرف منتجات'!$F$6:$F$400,F90,'إذن صرف منتجات'!$G$6:$G$400,"4XL")</f>
        <v>0</v>
      </c>
      <c r="Q90" s="162" t="n">
        <f aca="false">SUMIFS('إذن توريد منتجات'!$L$6:$L$400,'إذن توريد منتجات'!$E$6:$E$400,E90,'إذن توريد منتجات'!$F$6:$F$400,F90,'إذن توريد منتجات'!$G$6:$G$400,"5XL")-SUMIFS('إذن صرف منتجات'!$L$6:$L$400,'إذن صرف منتجات'!$E$6:$E$400,E90,'إذن صرف منتجات'!$F$6:$F$400,F90,'إذن صرف منتجات'!$G$6:$G$400,"5XL")</f>
        <v>0</v>
      </c>
      <c r="R90" s="162" t="n">
        <f aca="false">SUMIFS('إذن توريد منتجات'!$L$6:$L$400,'إذن توريد منتجات'!$E$6:$E$400,E90,'إذن توريد منتجات'!$F$6:$F$400,F90,'إذن توريد منتجات'!$G$6:$G$400,"6XL")-SUMIFS('إذن صرف منتجات'!$L$6:$L$400,'إذن صرف منتجات'!$E$6:$E$400,E90,'إذن صرف منتجات'!$F$6:$F$400,F90,'إذن صرف منتجات'!$G$6:$G$400,"6XL")</f>
        <v>0</v>
      </c>
      <c r="S90" s="162" t="n">
        <f aca="false">SUMIFS('إذن توريد منتجات'!$L$6:$L$400,'إذن توريد منتجات'!$E$6:$E$400,E90,'إذن توريد منتجات'!$F$6:$F$400,F90,'إذن توريد منتجات'!$G$6:$G$400,"7XL")-SUMIFS('إذن صرف منتجات'!$L$6:$L$400,'إذن صرف منتجات'!$E$6:$E$400,E90,'إذن صرف منتجات'!$F$6:$F$400,F90,'إذن صرف منتجات'!$G$6:$G$400,"7XL")</f>
        <v>0</v>
      </c>
      <c r="T90" s="163" t="n">
        <f aca="false">SUM(I90:S90)</f>
        <v>1</v>
      </c>
      <c r="U90" s="114"/>
    </row>
    <row r="91" customFormat="false" ht="15" hidden="false" customHeight="true" outlineLevel="0" collapsed="false">
      <c r="A91" s="114"/>
      <c r="B91" s="176"/>
      <c r="C91" s="170"/>
      <c r="D91" s="114"/>
      <c r="E91" s="176" t="s">
        <v>69</v>
      </c>
      <c r="F91" s="170" t="str">
        <f aca="false">إعدادات!$E$19</f>
        <v>بنك</v>
      </c>
      <c r="G91" s="159"/>
      <c r="H91" s="160"/>
      <c r="I91" s="161" t="n">
        <f aca="false">SUMIFS('إذن توريد منتجات'!$L$6:$L$400,'إذن توريد منتجات'!$E$6:$E$400,E91,'إذن توريد منتجات'!$F$6:$F$400,F91,'إذن توريد منتجات'!$G$6:$G$400,"XS")-SUMIFS('إذن صرف منتجات'!$L$6:$L$400,'إذن صرف منتجات'!$E$6:$E$400,E91,'إذن صرف منتجات'!$F$6:$F$400,F91,'إذن صرف منتجات'!$G$6:$G$400,"XS")</f>
        <v>0</v>
      </c>
      <c r="J91" s="161" t="n">
        <f aca="false">SUMIFS('إذن توريد منتجات'!$L$6:$L$400,'إذن توريد منتجات'!$E$6:$E$400,E91,'إذن توريد منتجات'!$F$6:$F$400,F91,'إذن توريد منتجات'!$G$6:$G$400,"S")-SUMIFS('إذن صرف منتجات'!$L$6:$L$400,'إذن صرف منتجات'!$E$6:$E$400,E91,'إذن صرف منتجات'!$F$6:$F$400,F91,'إذن صرف منتجات'!$G$6:$G$400,"S")</f>
        <v>0</v>
      </c>
      <c r="K91" s="161" t="n">
        <f aca="false">SUMIFS('إذن توريد منتجات'!$L$6:$L$400,'إذن توريد منتجات'!$E$6:$E$400,E91,'إذن توريد منتجات'!$F$6:$F$400,F91,'إذن توريد منتجات'!$G$6:$G$400,"M")-SUMIFS('إذن صرف منتجات'!$L$6:$L$400,'إذن صرف منتجات'!$E$6:$E$400,E91,'إذن صرف منتجات'!$F$6:$F$400,F91,'إذن صرف منتجات'!$G$6:$G$400,"M")</f>
        <v>0</v>
      </c>
      <c r="L91" s="161" t="n">
        <f aca="false">SUMIFS('إذن توريد منتجات'!$L$6:$L$400,'إذن توريد منتجات'!$E$6:$E$400,E91,'إذن توريد منتجات'!$F$6:$F$400,F91,'إذن توريد منتجات'!$G$6:$G$400,"L")-SUMIFS('إذن صرف منتجات'!$L$6:$L$400,'إذن صرف منتجات'!$E$6:$E$400,E91,'إذن صرف منتجات'!$F$6:$F$400,F91,'إذن صرف منتجات'!$G$6:$G$400,"L")</f>
        <v>0</v>
      </c>
      <c r="M91" s="161" t="n">
        <f aca="false">SUMIFS('إذن توريد منتجات'!$L$6:$L$400,'إذن توريد منتجات'!$E$6:$E$400,E91,'إذن توريد منتجات'!$F$6:$F$400,F91,'إذن توريد منتجات'!$G$6:$G$400,"XL")-SUMIFS('إذن صرف منتجات'!$L$6:$L$400,'إذن صرف منتجات'!$E$6:$E$400,E91,'إذن صرف منتجات'!$F$6:$F$400,F91,'إذن صرف منتجات'!$G$6:$G$400,"XL")</f>
        <v>0</v>
      </c>
      <c r="N91" s="161" t="n">
        <f aca="false">SUMIFS('إذن توريد منتجات'!$L$6:$L$400,'إذن توريد منتجات'!$E$6:$E$400,E91,'إذن توريد منتجات'!$F$6:$F$400,F91,'إذن توريد منتجات'!$G$6:$G$400,"2XL")-SUMIFS('إذن صرف منتجات'!$L$6:$L$400,'إذن صرف منتجات'!$E$6:$E$400,E91,'إذن صرف منتجات'!$F$6:$F$400,F91,'إذن صرف منتجات'!$G$6:$G$400,"2XL")</f>
        <v>0</v>
      </c>
      <c r="O91" s="161" t="n">
        <f aca="false">SUMIFS('إذن توريد منتجات'!$L$6:$L$400,'إذن توريد منتجات'!$E$6:$E$400,E91,'إذن توريد منتجات'!$F$6:$F$400,F91,'إذن توريد منتجات'!$G$6:$G$400,"3XL")-SUMIFS('إذن صرف منتجات'!$L$6:$L$400,'إذن صرف منتجات'!$E$6:$E$400,E91,'إذن صرف منتجات'!$F$6:$F$400,F91,'إذن صرف منتجات'!$G$6:$G$400,"3XL")</f>
        <v>0</v>
      </c>
      <c r="P91" s="161" t="n">
        <f aca="false">SUMIFS('إذن توريد منتجات'!$L$6:$L$400,'إذن توريد منتجات'!$E$6:$E$400,E91,'إذن توريد منتجات'!$F$6:$F$400,F91,'إذن توريد منتجات'!$G$6:$G$400,"4XL")-SUMIFS('إذن صرف منتجات'!$L$6:$L$400,'إذن صرف منتجات'!$E$6:$E$400,E91,'إذن صرف منتجات'!$F$6:$F$400,F91,'إذن صرف منتجات'!$G$6:$G$400,"4XL")</f>
        <v>0</v>
      </c>
      <c r="Q91" s="162" t="n">
        <f aca="false">SUMIFS('إذن توريد منتجات'!$L$6:$L$400,'إذن توريد منتجات'!$E$6:$E$400,E91,'إذن توريد منتجات'!$F$6:$F$400,F91,'إذن توريد منتجات'!$G$6:$G$400,"5XL")-SUMIFS('إذن صرف منتجات'!$L$6:$L$400,'إذن صرف منتجات'!$E$6:$E$400,E91,'إذن صرف منتجات'!$F$6:$F$400,F91,'إذن صرف منتجات'!$G$6:$G$400,"5XL")</f>
        <v>0</v>
      </c>
      <c r="R91" s="162" t="n">
        <f aca="false">SUMIFS('إذن توريد منتجات'!$L$6:$L$400,'إذن توريد منتجات'!$E$6:$E$400,E91,'إذن توريد منتجات'!$F$6:$F$400,F91,'إذن توريد منتجات'!$G$6:$G$400,"6XL")-SUMIFS('إذن صرف منتجات'!$L$6:$L$400,'إذن صرف منتجات'!$E$6:$E$400,E91,'إذن صرف منتجات'!$F$6:$F$400,F91,'إذن صرف منتجات'!$G$6:$G$400,"6XL")</f>
        <v>0</v>
      </c>
      <c r="S91" s="162" t="n">
        <f aca="false">SUMIFS('إذن توريد منتجات'!$L$6:$L$400,'إذن توريد منتجات'!$E$6:$E$400,E91,'إذن توريد منتجات'!$F$6:$F$400,F91,'إذن توريد منتجات'!$G$6:$G$400,"7XL")-SUMIFS('إذن صرف منتجات'!$L$6:$L$400,'إذن صرف منتجات'!$E$6:$E$400,E91,'إذن صرف منتجات'!$F$6:$F$400,F91,'إذن صرف منتجات'!$G$6:$G$400,"7XL")</f>
        <v>0</v>
      </c>
      <c r="T91" s="163" t="n">
        <f aca="false">SUM(I91:S91)</f>
        <v>0</v>
      </c>
      <c r="U91" s="164"/>
    </row>
    <row r="92" customFormat="false" ht="15" hidden="false" customHeight="true" outlineLevel="0" collapsed="false">
      <c r="A92" s="164"/>
      <c r="B92" s="176"/>
      <c r="C92" s="115"/>
      <c r="D92" s="164"/>
      <c r="E92" s="176" t="s">
        <v>69</v>
      </c>
      <c r="F92" s="115" t="str">
        <f aca="false">إعدادات!$E$20</f>
        <v>روز</v>
      </c>
      <c r="G92" s="159"/>
      <c r="H92" s="160"/>
      <c r="I92" s="165" t="n">
        <f aca="false">SUMIFS('إذن توريد منتجات'!$L$6:$L$400,'إذن توريد منتجات'!$E$6:$E$400,E92,'إذن توريد منتجات'!$F$6:$F$400,F92,'إذن توريد منتجات'!$G$6:$G$400,"XS")-SUMIFS('إذن صرف منتجات'!$L$6:$L$400,'إذن صرف منتجات'!$E$6:$E$400,E92,'إذن صرف منتجات'!$F$6:$F$400,F92,'إذن صرف منتجات'!$G$6:$G$400,"XS")</f>
        <v>0</v>
      </c>
      <c r="J92" s="165" t="n">
        <f aca="false">SUMIFS('إذن توريد منتجات'!$L$6:$L$400,'إذن توريد منتجات'!$E$6:$E$400,E92,'إذن توريد منتجات'!$F$6:$F$400,F92,'إذن توريد منتجات'!$G$6:$G$400,"S")-SUMIFS('إذن صرف منتجات'!$L$6:$L$400,'إذن صرف منتجات'!$E$6:$E$400,E92,'إذن صرف منتجات'!$F$6:$F$400,F92,'إذن صرف منتجات'!$G$6:$G$400,"S")</f>
        <v>0</v>
      </c>
      <c r="K92" s="165" t="n">
        <f aca="false">SUMIFS('إذن توريد منتجات'!$L$6:$L$400,'إذن توريد منتجات'!$E$6:$E$400,E92,'إذن توريد منتجات'!$F$6:$F$400,F92,'إذن توريد منتجات'!$G$6:$G$400,"M")-SUMIFS('إذن صرف منتجات'!$L$6:$L$400,'إذن صرف منتجات'!$E$6:$E$400,E92,'إذن صرف منتجات'!$F$6:$F$400,F92,'إذن صرف منتجات'!$G$6:$G$400,"M")</f>
        <v>0</v>
      </c>
      <c r="L92" s="165" t="n">
        <f aca="false">SUMIFS('إذن توريد منتجات'!$L$6:$L$400,'إذن توريد منتجات'!$E$6:$E$400,E92,'إذن توريد منتجات'!$F$6:$F$400,F92,'إذن توريد منتجات'!$G$6:$G$400,"L")-SUMIFS('إذن صرف منتجات'!$L$6:$L$400,'إذن صرف منتجات'!$E$6:$E$400,E92,'إذن صرف منتجات'!$F$6:$F$400,F92,'إذن صرف منتجات'!$G$6:$G$400,"L")</f>
        <v>0</v>
      </c>
      <c r="M92" s="165" t="n">
        <f aca="false">SUMIFS('إذن توريد منتجات'!$L$6:$L$400,'إذن توريد منتجات'!$E$6:$E$400,E92,'إذن توريد منتجات'!$F$6:$F$400,F92,'إذن توريد منتجات'!$G$6:$G$400,"XL")-SUMIFS('إذن صرف منتجات'!$L$6:$L$400,'إذن صرف منتجات'!$E$6:$E$400,E92,'إذن صرف منتجات'!$F$6:$F$400,F92,'إذن صرف منتجات'!$G$6:$G$400,"XL")</f>
        <v>0</v>
      </c>
      <c r="N92" s="165" t="n">
        <f aca="false">SUMIFS('إذن توريد منتجات'!$L$6:$L$400,'إذن توريد منتجات'!$E$6:$E$400,E92,'إذن توريد منتجات'!$F$6:$F$400,F92,'إذن توريد منتجات'!$G$6:$G$400,"2XL")-SUMIFS('إذن صرف منتجات'!$L$6:$L$400,'إذن صرف منتجات'!$E$6:$E$400,E92,'إذن صرف منتجات'!$F$6:$F$400,F92,'إذن صرف منتجات'!$G$6:$G$400,"2XL")</f>
        <v>0</v>
      </c>
      <c r="O92" s="165" t="n">
        <f aca="false">SUMIFS('إذن توريد منتجات'!$L$6:$L$400,'إذن توريد منتجات'!$E$6:$E$400,E92,'إذن توريد منتجات'!$F$6:$F$400,F92,'إذن توريد منتجات'!$G$6:$G$400,"3XL")-SUMIFS('إذن صرف منتجات'!$L$6:$L$400,'إذن صرف منتجات'!$E$6:$E$400,E92,'إذن صرف منتجات'!$F$6:$F$400,F92,'إذن صرف منتجات'!$G$6:$G$400,"3XL")</f>
        <v>0</v>
      </c>
      <c r="P92" s="165" t="n">
        <f aca="false">SUMIFS('إذن توريد منتجات'!$L$6:$L$400,'إذن توريد منتجات'!$E$6:$E$400,E92,'إذن توريد منتجات'!$F$6:$F$400,F92,'إذن توريد منتجات'!$G$6:$G$400,"4XL")-SUMIFS('إذن صرف منتجات'!$L$6:$L$400,'إذن صرف منتجات'!$E$6:$E$400,E92,'إذن صرف منتجات'!$F$6:$F$400,F92,'إذن صرف منتجات'!$G$6:$G$400,"4XL")</f>
        <v>0</v>
      </c>
      <c r="Q92" s="162" t="n">
        <f aca="false">SUMIFS('إذن توريد منتجات'!$L$6:$L$400,'إذن توريد منتجات'!$E$6:$E$400,E92,'إذن توريد منتجات'!$F$6:$F$400,F92,'إذن توريد منتجات'!$G$6:$G$400,"5XL")-SUMIFS('إذن صرف منتجات'!$L$6:$L$400,'إذن صرف منتجات'!$E$6:$E$400,E92,'إذن صرف منتجات'!$F$6:$F$400,F92,'إذن صرف منتجات'!$G$6:$G$400,"5XL")</f>
        <v>0</v>
      </c>
      <c r="R92" s="162" t="n">
        <f aca="false">SUMIFS('إذن توريد منتجات'!$L$6:$L$400,'إذن توريد منتجات'!$E$6:$E$400,E92,'إذن توريد منتجات'!$F$6:$F$400,F92,'إذن توريد منتجات'!$G$6:$G$400,"6XL")-SUMIFS('إذن صرف منتجات'!$L$6:$L$400,'إذن صرف منتجات'!$E$6:$E$400,E92,'إذن صرف منتجات'!$F$6:$F$400,F92,'إذن صرف منتجات'!$G$6:$G$400,"6XL")</f>
        <v>0</v>
      </c>
      <c r="S92" s="162" t="n">
        <f aca="false">SUMIFS('إذن توريد منتجات'!$L$6:$L$400,'إذن توريد منتجات'!$E$6:$E$400,E92,'إذن توريد منتجات'!$F$6:$F$400,F92,'إذن توريد منتجات'!$G$6:$G$400,"7XL")-SUMIFS('إذن صرف منتجات'!$L$6:$L$400,'إذن صرف منتجات'!$E$6:$E$400,E92,'إذن صرف منتجات'!$F$6:$F$400,F92,'إذن صرف منتجات'!$G$6:$G$400,"7XL")</f>
        <v>0</v>
      </c>
      <c r="T92" s="163" t="n">
        <f aca="false">SUM(I92:S92)</f>
        <v>0</v>
      </c>
      <c r="U92" s="114"/>
    </row>
    <row r="93" customFormat="false" ht="15" hidden="false" customHeight="true" outlineLevel="0" collapsed="false">
      <c r="A93" s="114"/>
      <c r="B93" s="176"/>
      <c r="C93" s="116"/>
      <c r="D93" s="114"/>
      <c r="E93" s="176" t="s">
        <v>69</v>
      </c>
      <c r="F93" s="116" t="str">
        <f aca="false">إعدادات!$E$21</f>
        <v>موف فاتح</v>
      </c>
      <c r="G93" s="159"/>
      <c r="H93" s="160"/>
      <c r="I93" s="161" t="n">
        <f aca="false">SUMIFS('إذن توريد منتجات'!$L$6:$L$400,'إذن توريد منتجات'!$E$6:$E$400,E93,'إذن توريد منتجات'!$F$6:$F$400,F93,'إذن توريد منتجات'!$G$6:$G$400,"XS")-SUMIFS('إذن صرف منتجات'!$L$6:$L$400,'إذن صرف منتجات'!$E$6:$E$400,E93,'إذن صرف منتجات'!$F$6:$F$400,F93,'إذن صرف منتجات'!$G$6:$G$400,"XS")</f>
        <v>0</v>
      </c>
      <c r="J93" s="161" t="n">
        <f aca="false">SUMIFS('إذن توريد منتجات'!$L$6:$L$400,'إذن توريد منتجات'!$E$6:$E$400,E93,'إذن توريد منتجات'!$F$6:$F$400,F93,'إذن توريد منتجات'!$G$6:$G$400,"S")-SUMIFS('إذن صرف منتجات'!$L$6:$L$400,'إذن صرف منتجات'!$E$6:$E$400,E93,'إذن صرف منتجات'!$F$6:$F$400,F93,'إذن صرف منتجات'!$G$6:$G$400,"S")</f>
        <v>0</v>
      </c>
      <c r="K93" s="161" t="n">
        <f aca="false">SUMIFS('إذن توريد منتجات'!$L$6:$L$400,'إذن توريد منتجات'!$E$6:$E$400,E93,'إذن توريد منتجات'!$F$6:$F$400,F93,'إذن توريد منتجات'!$G$6:$G$400,"M")-SUMIFS('إذن صرف منتجات'!$L$6:$L$400,'إذن صرف منتجات'!$E$6:$E$400,E93,'إذن صرف منتجات'!$F$6:$F$400,F93,'إذن صرف منتجات'!$G$6:$G$400,"M")</f>
        <v>0</v>
      </c>
      <c r="L93" s="161" t="n">
        <f aca="false">SUMIFS('إذن توريد منتجات'!$L$6:$L$400,'إذن توريد منتجات'!$E$6:$E$400,E93,'إذن توريد منتجات'!$F$6:$F$400,F93,'إذن توريد منتجات'!$G$6:$G$400,"L")-SUMIFS('إذن صرف منتجات'!$L$6:$L$400,'إذن صرف منتجات'!$E$6:$E$400,E93,'إذن صرف منتجات'!$F$6:$F$400,F93,'إذن صرف منتجات'!$G$6:$G$400,"L")</f>
        <v>0</v>
      </c>
      <c r="M93" s="161" t="n">
        <f aca="false">SUMIFS('إذن توريد منتجات'!$L$6:$L$400,'إذن توريد منتجات'!$E$6:$E$400,E93,'إذن توريد منتجات'!$F$6:$F$400,F93,'إذن توريد منتجات'!$G$6:$G$400,"XL")-SUMIFS('إذن صرف منتجات'!$L$6:$L$400,'إذن صرف منتجات'!$E$6:$E$400,E93,'إذن صرف منتجات'!$F$6:$F$400,F93,'إذن صرف منتجات'!$G$6:$G$400,"XL")</f>
        <v>0</v>
      </c>
      <c r="N93" s="161" t="n">
        <f aca="false">SUMIFS('إذن توريد منتجات'!$L$6:$L$400,'إذن توريد منتجات'!$E$6:$E$400,E93,'إذن توريد منتجات'!$F$6:$F$400,F93,'إذن توريد منتجات'!$G$6:$G$400,"2XL")-SUMIFS('إذن صرف منتجات'!$L$6:$L$400,'إذن صرف منتجات'!$E$6:$E$400,E93,'إذن صرف منتجات'!$F$6:$F$400,F93,'إذن صرف منتجات'!$G$6:$G$400,"2XL")</f>
        <v>0</v>
      </c>
      <c r="O93" s="161" t="n">
        <f aca="false">SUMIFS('إذن توريد منتجات'!$L$6:$L$400,'إذن توريد منتجات'!$E$6:$E$400,E93,'إذن توريد منتجات'!$F$6:$F$400,F93,'إذن توريد منتجات'!$G$6:$G$400,"3XL")-SUMIFS('إذن صرف منتجات'!$L$6:$L$400,'إذن صرف منتجات'!$E$6:$E$400,E93,'إذن صرف منتجات'!$F$6:$F$400,F93,'إذن صرف منتجات'!$G$6:$G$400,"3XL")</f>
        <v>0</v>
      </c>
      <c r="P93" s="161" t="n">
        <f aca="false">SUMIFS('إذن توريد منتجات'!$L$6:$L$400,'إذن توريد منتجات'!$E$6:$E$400,E93,'إذن توريد منتجات'!$F$6:$F$400,F93,'إذن توريد منتجات'!$G$6:$G$400,"4XL")-SUMIFS('إذن صرف منتجات'!$L$6:$L$400,'إذن صرف منتجات'!$E$6:$E$400,E93,'إذن صرف منتجات'!$F$6:$F$400,F93,'إذن صرف منتجات'!$G$6:$G$400,"4XL")</f>
        <v>0</v>
      </c>
      <c r="Q93" s="162" t="n">
        <f aca="false">SUMIFS('إذن توريد منتجات'!$L$6:$L$400,'إذن توريد منتجات'!$E$6:$E$400,E93,'إذن توريد منتجات'!$F$6:$F$400,F93,'إذن توريد منتجات'!$G$6:$G$400,"5XL")-SUMIFS('إذن صرف منتجات'!$L$6:$L$400,'إذن صرف منتجات'!$E$6:$E$400,E93,'إذن صرف منتجات'!$F$6:$F$400,F93,'إذن صرف منتجات'!$G$6:$G$400,"5XL")</f>
        <v>0</v>
      </c>
      <c r="R93" s="162" t="n">
        <f aca="false">SUMIFS('إذن توريد منتجات'!$L$6:$L$400,'إذن توريد منتجات'!$E$6:$E$400,E93,'إذن توريد منتجات'!$F$6:$F$400,F93,'إذن توريد منتجات'!$G$6:$G$400,"6XL")-SUMIFS('إذن صرف منتجات'!$L$6:$L$400,'إذن صرف منتجات'!$E$6:$E$400,E93,'إذن صرف منتجات'!$F$6:$F$400,F93,'إذن صرف منتجات'!$G$6:$G$400,"6XL")</f>
        <v>0</v>
      </c>
      <c r="S93" s="162" t="n">
        <f aca="false">SUMIFS('إذن توريد منتجات'!$L$6:$L$400,'إذن توريد منتجات'!$E$6:$E$400,E93,'إذن توريد منتجات'!$F$6:$F$400,F93,'إذن توريد منتجات'!$G$6:$G$400,"7XL")-SUMIFS('إذن صرف منتجات'!$L$6:$L$400,'إذن صرف منتجات'!$E$6:$E$400,E93,'إذن صرف منتجات'!$F$6:$F$400,F93,'إذن صرف منتجات'!$G$6:$G$400,"7XL")</f>
        <v>0</v>
      </c>
      <c r="T93" s="163" t="n">
        <f aca="false">SUM(I93:S93)</f>
        <v>0</v>
      </c>
      <c r="U93" s="164"/>
    </row>
    <row r="94" customFormat="false" ht="21.75" hidden="false" customHeight="true" outlineLevel="0" collapsed="false">
      <c r="A94" s="177"/>
      <c r="D94" s="177" t="s">
        <v>210</v>
      </c>
      <c r="T94" s="119"/>
      <c r="U94" s="119"/>
    </row>
    <row r="95" customFormat="false" ht="15" hidden="false" customHeight="true" outlineLevel="0" collapsed="false">
      <c r="A95" s="157"/>
      <c r="B95" s="178"/>
      <c r="C95" s="97"/>
      <c r="D95" s="157" t="n">
        <v>71</v>
      </c>
      <c r="E95" s="178" t="s">
        <v>70</v>
      </c>
      <c r="F95" s="97" t="str">
        <f aca="false">إعدادات!$E$5</f>
        <v>كحلي</v>
      </c>
      <c r="G95" s="159"/>
      <c r="H95" s="160"/>
      <c r="I95" s="161" t="n">
        <f aca="false">SUMIFS('إذن توريد منتجات'!$L$6:$L$400,'إذن توريد منتجات'!$E$6:$E$400,E95,'إذن توريد منتجات'!$F$6:$F$400,F95,'إذن توريد منتجات'!$G$6:$G$400,"XS")-SUMIFS('إذن صرف منتجات'!$L$6:$L$400,'إذن صرف منتجات'!$E$6:$E$400,E95,'إذن صرف منتجات'!$F$6:$F$400,F95,'إذن صرف منتجات'!$G$6:$G$400,"XS")</f>
        <v>0</v>
      </c>
      <c r="J95" s="161" t="n">
        <f aca="false">SUMIFS('إذن توريد منتجات'!$L$6:$L$400,'إذن توريد منتجات'!$E$6:$E$400,E95,'إذن توريد منتجات'!$F$6:$F$400,F95,'إذن توريد منتجات'!$G$6:$G$400,"S")-SUMIFS('إذن صرف منتجات'!$L$6:$L$400,'إذن صرف منتجات'!$E$6:$E$400,E95,'إذن صرف منتجات'!$F$6:$F$400,F95,'إذن صرف منتجات'!$G$6:$G$400,"S")</f>
        <v>0</v>
      </c>
      <c r="K95" s="161" t="n">
        <f aca="false">SUMIFS('إذن توريد منتجات'!$L$6:$L$400,'إذن توريد منتجات'!$E$6:$E$400,E95,'إذن توريد منتجات'!$F$6:$F$400,F95,'إذن توريد منتجات'!$G$6:$G$400,"M")-SUMIFS('إذن صرف منتجات'!$L$6:$L$400,'إذن صرف منتجات'!$E$6:$E$400,E95,'إذن صرف منتجات'!$F$6:$F$400,F95,'إذن صرف منتجات'!$G$6:$G$400,"M")</f>
        <v>0</v>
      </c>
      <c r="L95" s="161" t="n">
        <f aca="false">SUMIFS('إذن توريد منتجات'!$L$6:$L$400,'إذن توريد منتجات'!$E$6:$E$400,E95,'إذن توريد منتجات'!$F$6:$F$400,F95,'إذن توريد منتجات'!$G$6:$G$400,"L")-SUMIFS('إذن صرف منتجات'!$L$6:$L$400,'إذن صرف منتجات'!$E$6:$E$400,E95,'إذن صرف منتجات'!$F$6:$F$400,F95,'إذن صرف منتجات'!$G$6:$G$400,"L")</f>
        <v>0</v>
      </c>
      <c r="M95" s="161" t="n">
        <f aca="false">SUMIFS('إذن توريد منتجات'!$L$6:$L$400,'إذن توريد منتجات'!$E$6:$E$400,E95,'إذن توريد منتجات'!$F$6:$F$400,F95,'إذن توريد منتجات'!$G$6:$G$400,"XL")-SUMIFS('إذن صرف منتجات'!$L$6:$L$400,'إذن صرف منتجات'!$E$6:$E$400,E95,'إذن صرف منتجات'!$F$6:$F$400,F95,'إذن صرف منتجات'!$G$6:$G$400,"XL")</f>
        <v>0</v>
      </c>
      <c r="N95" s="161" t="n">
        <f aca="false">SUMIFS('إذن توريد منتجات'!$L$6:$L$400,'إذن توريد منتجات'!$E$6:$E$400,E95,'إذن توريد منتجات'!$F$6:$F$400,F95,'إذن توريد منتجات'!$G$6:$G$400,"2XL")-SUMIFS('إذن صرف منتجات'!$L$6:$L$400,'إذن صرف منتجات'!$E$6:$E$400,E95,'إذن صرف منتجات'!$F$6:$F$400,F95,'إذن صرف منتجات'!$G$6:$G$400,"2XL")</f>
        <v>0</v>
      </c>
      <c r="O95" s="161" t="n">
        <f aca="false">SUMIFS('إذن توريد منتجات'!$L$6:$L$400,'إذن توريد منتجات'!$E$6:$E$400,E95,'إذن توريد منتجات'!$F$6:$F$400,F95,'إذن توريد منتجات'!$G$6:$G$400,"3XL")-SUMIFS('إذن صرف منتجات'!$L$6:$L$400,'إذن صرف منتجات'!$E$6:$E$400,E95,'إذن صرف منتجات'!$F$6:$F$400,F95,'إذن صرف منتجات'!$G$6:$G$400,"3XL")</f>
        <v>0</v>
      </c>
      <c r="P95" s="161" t="n">
        <f aca="false">SUMIFS('إذن توريد منتجات'!$L$6:$L$400,'إذن توريد منتجات'!$E$6:$E$400,E95,'إذن توريد منتجات'!$F$6:$F$400,F95,'إذن توريد منتجات'!$G$6:$G$400,"4XL")-SUMIFS('إذن صرف منتجات'!$L$6:$L$400,'إذن صرف منتجات'!$E$6:$E$400,E95,'إذن صرف منتجات'!$F$6:$F$400,F95,'إذن صرف منتجات'!$G$6:$G$400,"4XL")</f>
        <v>0</v>
      </c>
      <c r="Q95" s="162" t="n">
        <f aca="false">SUMIFS('إذن توريد منتجات'!$L$6:$L$400,'إذن توريد منتجات'!$E$6:$E$400,E95,'إذن توريد منتجات'!$F$6:$F$400,F95,'إذن توريد منتجات'!$G$6:$G$400,"5XL")-SUMIFS('إذن صرف منتجات'!$L$6:$L$400,'إذن صرف منتجات'!$E$6:$E$400,E95,'إذن صرف منتجات'!$F$6:$F$400,F95,'إذن صرف منتجات'!$G$6:$G$400,"5XL")</f>
        <v>0</v>
      </c>
      <c r="R95" s="162" t="n">
        <f aca="false">SUMIFS('إذن توريد منتجات'!$L$6:$L$400,'إذن توريد منتجات'!$E$6:$E$400,E95,'إذن توريد منتجات'!$F$6:$F$400,F95,'إذن توريد منتجات'!$G$6:$G$400,"6XL")-SUMIFS('إذن صرف منتجات'!$L$6:$L$400,'إذن صرف منتجات'!$E$6:$E$400,E95,'إذن صرف منتجات'!$F$6:$F$400,F95,'إذن صرف منتجات'!$G$6:$G$400,"6XL")</f>
        <v>0</v>
      </c>
      <c r="S95" s="162" t="n">
        <f aca="false">SUMIFS('إذن توريد منتجات'!$L$6:$L$400,'إذن توريد منتجات'!$E$6:$E$400,E95,'إذن توريد منتجات'!$F$6:$F$400,F95,'إذن توريد منتجات'!$G$6:$G$400,"7XL")-SUMIFS('إذن صرف منتجات'!$L$6:$L$400,'إذن صرف منتجات'!$E$6:$E$400,E95,'إذن صرف منتجات'!$F$6:$F$400,F95,'إذن صرف منتجات'!$G$6:$G$400,"7XL")</f>
        <v>0</v>
      </c>
      <c r="T95" s="163" t="n">
        <f aca="false">SUM(I95:S95)</f>
        <v>0</v>
      </c>
      <c r="U95" s="164"/>
    </row>
    <row r="96" customFormat="false" ht="15" hidden="false" customHeight="true" outlineLevel="0" collapsed="false">
      <c r="A96" s="96"/>
      <c r="B96" s="178"/>
      <c r="C96" s="101"/>
      <c r="D96" s="96" t="n">
        <v>72</v>
      </c>
      <c r="E96" s="178" t="s">
        <v>70</v>
      </c>
      <c r="F96" s="101" t="str">
        <f aca="false">إعدادات!$E$6</f>
        <v>تركوازي</v>
      </c>
      <c r="G96" s="159"/>
      <c r="H96" s="160"/>
      <c r="I96" s="165" t="n">
        <f aca="false">SUMIFS('إذن توريد منتجات'!$L$6:$L$400,'إذن توريد منتجات'!$E$6:$E$400,E96,'إذن توريد منتجات'!$F$6:$F$400,F96,'إذن توريد منتجات'!$G$6:$G$400,"XS")-SUMIFS('إذن صرف منتجات'!$L$6:$L$400,'إذن صرف منتجات'!$E$6:$E$400,E96,'إذن صرف منتجات'!$F$6:$F$400,F96,'إذن صرف منتجات'!$G$6:$G$400,"XS")</f>
        <v>0</v>
      </c>
      <c r="J96" s="165" t="n">
        <f aca="false">SUMIFS('إذن توريد منتجات'!$L$6:$L$400,'إذن توريد منتجات'!$E$6:$E$400,E96,'إذن توريد منتجات'!$F$6:$F$400,F96,'إذن توريد منتجات'!$G$6:$G$400,"S")-SUMIFS('إذن صرف منتجات'!$L$6:$L$400,'إذن صرف منتجات'!$E$6:$E$400,E96,'إذن صرف منتجات'!$F$6:$F$400,F96,'إذن صرف منتجات'!$G$6:$G$400,"S")</f>
        <v>0</v>
      </c>
      <c r="K96" s="165" t="n">
        <f aca="false">SUMIFS('إذن توريد منتجات'!$L$6:$L$400,'إذن توريد منتجات'!$E$6:$E$400,E96,'إذن توريد منتجات'!$F$6:$F$400,F96,'إذن توريد منتجات'!$G$6:$G$400,"M")-SUMIFS('إذن صرف منتجات'!$L$6:$L$400,'إذن صرف منتجات'!$E$6:$E$400,E96,'إذن صرف منتجات'!$F$6:$F$400,F96,'إذن صرف منتجات'!$G$6:$G$400,"M")</f>
        <v>0</v>
      </c>
      <c r="L96" s="165" t="n">
        <f aca="false">SUMIFS('إذن توريد منتجات'!$L$6:$L$400,'إذن توريد منتجات'!$E$6:$E$400,E96,'إذن توريد منتجات'!$F$6:$F$400,F96,'إذن توريد منتجات'!$G$6:$G$400,"L")-SUMIFS('إذن صرف منتجات'!$L$6:$L$400,'إذن صرف منتجات'!$E$6:$E$400,E96,'إذن صرف منتجات'!$F$6:$F$400,F96,'إذن صرف منتجات'!$G$6:$G$400,"L")</f>
        <v>0</v>
      </c>
      <c r="M96" s="165" t="n">
        <f aca="false">SUMIFS('إذن توريد منتجات'!$L$6:$L$400,'إذن توريد منتجات'!$E$6:$E$400,E96,'إذن توريد منتجات'!$F$6:$F$400,F96,'إذن توريد منتجات'!$G$6:$G$400,"XL")-SUMIFS('إذن صرف منتجات'!$L$6:$L$400,'إذن صرف منتجات'!$E$6:$E$400,E96,'إذن صرف منتجات'!$F$6:$F$400,F96,'إذن صرف منتجات'!$G$6:$G$400,"XL")</f>
        <v>0</v>
      </c>
      <c r="N96" s="165" t="n">
        <f aca="false">SUMIFS('إذن توريد منتجات'!$L$6:$L$400,'إذن توريد منتجات'!$E$6:$E$400,E96,'إذن توريد منتجات'!$F$6:$F$400,F96,'إذن توريد منتجات'!$G$6:$G$400,"2XL")-SUMIFS('إذن صرف منتجات'!$L$6:$L$400,'إذن صرف منتجات'!$E$6:$E$400,E96,'إذن صرف منتجات'!$F$6:$F$400,F96,'إذن صرف منتجات'!$G$6:$G$400,"2XL")</f>
        <v>0</v>
      </c>
      <c r="O96" s="165" t="n">
        <f aca="false">SUMIFS('إذن توريد منتجات'!$L$6:$L$400,'إذن توريد منتجات'!$E$6:$E$400,E96,'إذن توريد منتجات'!$F$6:$F$400,F96,'إذن توريد منتجات'!$G$6:$G$400,"3XL")-SUMIFS('إذن صرف منتجات'!$L$6:$L$400,'إذن صرف منتجات'!$E$6:$E$400,E96,'إذن صرف منتجات'!$F$6:$F$400,F96,'إذن صرف منتجات'!$G$6:$G$400,"3XL")</f>
        <v>0</v>
      </c>
      <c r="P96" s="165" t="n">
        <f aca="false">SUMIFS('إذن توريد منتجات'!$L$6:$L$400,'إذن توريد منتجات'!$E$6:$E$400,E96,'إذن توريد منتجات'!$F$6:$F$400,F96,'إذن توريد منتجات'!$G$6:$G$400,"4XL")-SUMIFS('إذن صرف منتجات'!$L$6:$L$400,'إذن صرف منتجات'!$E$6:$E$400,E96,'إذن صرف منتجات'!$F$6:$F$400,F96,'إذن صرف منتجات'!$G$6:$G$400,"4XL")</f>
        <v>0</v>
      </c>
      <c r="Q96" s="162" t="n">
        <f aca="false">SUMIFS('إذن توريد منتجات'!$L$6:$L$400,'إذن توريد منتجات'!$E$6:$E$400,E96,'إذن توريد منتجات'!$F$6:$F$400,F96,'إذن توريد منتجات'!$G$6:$G$400,"5XL")-SUMIFS('إذن صرف منتجات'!$L$6:$L$400,'إذن صرف منتجات'!$E$6:$E$400,E96,'إذن صرف منتجات'!$F$6:$F$400,F96,'إذن صرف منتجات'!$G$6:$G$400,"5XL")</f>
        <v>0</v>
      </c>
      <c r="R96" s="162" t="n">
        <f aca="false">SUMIFS('إذن توريد منتجات'!$L$6:$L$400,'إذن توريد منتجات'!$E$6:$E$400,E96,'إذن توريد منتجات'!$F$6:$F$400,F96,'إذن توريد منتجات'!$G$6:$G$400,"6XL")-SUMIFS('إذن صرف منتجات'!$L$6:$L$400,'إذن صرف منتجات'!$E$6:$E$400,E96,'إذن صرف منتجات'!$F$6:$F$400,F96,'إذن صرف منتجات'!$G$6:$G$400,"6XL")</f>
        <v>0</v>
      </c>
      <c r="S96" s="162" t="n">
        <f aca="false">SUMIFS('إذن توريد منتجات'!$L$6:$L$400,'إذن توريد منتجات'!$E$6:$E$400,E96,'إذن توريد منتجات'!$F$6:$F$400,F96,'إذن توريد منتجات'!$G$6:$G$400,"7XL")-SUMIFS('إذن صرف منتجات'!$L$6:$L$400,'إذن صرف منتجات'!$E$6:$E$400,E96,'إذن صرف منتجات'!$F$6:$F$400,F96,'إذن صرف منتجات'!$G$6:$G$400,"7XL")</f>
        <v>0</v>
      </c>
      <c r="T96" s="163" t="n">
        <f aca="false">SUM(I96:S96)</f>
        <v>0</v>
      </c>
      <c r="U96" s="114"/>
    </row>
    <row r="97" customFormat="false" ht="15" hidden="false" customHeight="true" outlineLevel="0" collapsed="false">
      <c r="A97" s="157"/>
      <c r="B97" s="178"/>
      <c r="C97" s="102"/>
      <c r="D97" s="157" t="n">
        <v>73</v>
      </c>
      <c r="E97" s="178" t="s">
        <v>70</v>
      </c>
      <c r="F97" s="102" t="str">
        <f aca="false">إعدادات!$E$7</f>
        <v>لبن</v>
      </c>
      <c r="G97" s="159"/>
      <c r="H97" s="160"/>
      <c r="I97" s="161" t="n">
        <f aca="false">SUMIFS('إذن توريد منتجات'!$L$6:$L$400,'إذن توريد منتجات'!$E$6:$E$400,E97,'إذن توريد منتجات'!$F$6:$F$400,F97,'إذن توريد منتجات'!$G$6:$G$400,"XS")-SUMIFS('إذن صرف منتجات'!$L$6:$L$400,'إذن صرف منتجات'!$E$6:$E$400,E97,'إذن صرف منتجات'!$F$6:$F$400,F97,'إذن صرف منتجات'!$G$6:$G$400,"XS")</f>
        <v>0</v>
      </c>
      <c r="J97" s="161" t="n">
        <f aca="false">SUMIFS('إذن توريد منتجات'!$L$6:$L$400,'إذن توريد منتجات'!$E$6:$E$400,E97,'إذن توريد منتجات'!$F$6:$F$400,F97,'إذن توريد منتجات'!$G$6:$G$400,"S")-SUMIFS('إذن صرف منتجات'!$L$6:$L$400,'إذن صرف منتجات'!$E$6:$E$400,E97,'إذن صرف منتجات'!$F$6:$F$400,F97,'إذن صرف منتجات'!$G$6:$G$400,"S")</f>
        <v>0</v>
      </c>
      <c r="K97" s="161" t="n">
        <f aca="false">SUMIFS('إذن توريد منتجات'!$L$6:$L$400,'إذن توريد منتجات'!$E$6:$E$400,E97,'إذن توريد منتجات'!$F$6:$F$400,F97,'إذن توريد منتجات'!$G$6:$G$400,"M")-SUMIFS('إذن صرف منتجات'!$L$6:$L$400,'إذن صرف منتجات'!$E$6:$E$400,E97,'إذن صرف منتجات'!$F$6:$F$400,F97,'إذن صرف منتجات'!$G$6:$G$400,"M")</f>
        <v>0</v>
      </c>
      <c r="L97" s="161" t="n">
        <f aca="false">SUMIFS('إذن توريد منتجات'!$L$6:$L$400,'إذن توريد منتجات'!$E$6:$E$400,E97,'إذن توريد منتجات'!$F$6:$F$400,F97,'إذن توريد منتجات'!$G$6:$G$400,"L")-SUMIFS('إذن صرف منتجات'!$L$6:$L$400,'إذن صرف منتجات'!$E$6:$E$400,E97,'إذن صرف منتجات'!$F$6:$F$400,F97,'إذن صرف منتجات'!$G$6:$G$400,"L")</f>
        <v>0</v>
      </c>
      <c r="M97" s="161" t="n">
        <f aca="false">SUMIFS('إذن توريد منتجات'!$L$6:$L$400,'إذن توريد منتجات'!$E$6:$E$400,E97,'إذن توريد منتجات'!$F$6:$F$400,F97,'إذن توريد منتجات'!$G$6:$G$400,"XL")-SUMIFS('إذن صرف منتجات'!$L$6:$L$400,'إذن صرف منتجات'!$E$6:$E$400,E97,'إذن صرف منتجات'!$F$6:$F$400,F97,'إذن صرف منتجات'!$G$6:$G$400,"XL")</f>
        <v>0</v>
      </c>
      <c r="N97" s="161" t="n">
        <f aca="false">SUMIFS('إذن توريد منتجات'!$L$6:$L$400,'إذن توريد منتجات'!$E$6:$E$400,E97,'إذن توريد منتجات'!$F$6:$F$400,F97,'إذن توريد منتجات'!$G$6:$G$400,"2XL")-SUMIFS('إذن صرف منتجات'!$L$6:$L$400,'إذن صرف منتجات'!$E$6:$E$400,E97,'إذن صرف منتجات'!$F$6:$F$400,F97,'إذن صرف منتجات'!$G$6:$G$400,"2XL")</f>
        <v>0</v>
      </c>
      <c r="O97" s="161" t="n">
        <f aca="false">SUMIFS('إذن توريد منتجات'!$L$6:$L$400,'إذن توريد منتجات'!$E$6:$E$400,E97,'إذن توريد منتجات'!$F$6:$F$400,F97,'إذن توريد منتجات'!$G$6:$G$400,"3XL")-SUMIFS('إذن صرف منتجات'!$L$6:$L$400,'إذن صرف منتجات'!$E$6:$E$400,E97,'إذن صرف منتجات'!$F$6:$F$400,F97,'إذن صرف منتجات'!$G$6:$G$400,"3XL")</f>
        <v>0</v>
      </c>
      <c r="P97" s="161" t="n">
        <f aca="false">SUMIFS('إذن توريد منتجات'!$L$6:$L$400,'إذن توريد منتجات'!$E$6:$E$400,E97,'إذن توريد منتجات'!$F$6:$F$400,F97,'إذن توريد منتجات'!$G$6:$G$400,"4XL")-SUMIFS('إذن صرف منتجات'!$L$6:$L$400,'إذن صرف منتجات'!$E$6:$E$400,E97,'إذن صرف منتجات'!$F$6:$F$400,F97,'إذن صرف منتجات'!$G$6:$G$400,"4XL")</f>
        <v>0</v>
      </c>
      <c r="Q97" s="162" t="n">
        <f aca="false">SUMIFS('إذن توريد منتجات'!$L$6:$L$400,'إذن توريد منتجات'!$E$6:$E$400,E97,'إذن توريد منتجات'!$F$6:$F$400,F97,'إذن توريد منتجات'!$G$6:$G$400,"5XL")-SUMIFS('إذن صرف منتجات'!$L$6:$L$400,'إذن صرف منتجات'!$E$6:$E$400,E97,'إذن صرف منتجات'!$F$6:$F$400,F97,'إذن صرف منتجات'!$G$6:$G$400,"5XL")</f>
        <v>0</v>
      </c>
      <c r="R97" s="162" t="n">
        <f aca="false">SUMIFS('إذن توريد منتجات'!$L$6:$L$400,'إذن توريد منتجات'!$E$6:$E$400,E97,'إذن توريد منتجات'!$F$6:$F$400,F97,'إذن توريد منتجات'!$G$6:$G$400,"6XL")-SUMIFS('إذن صرف منتجات'!$L$6:$L$400,'إذن صرف منتجات'!$E$6:$E$400,E97,'إذن صرف منتجات'!$F$6:$F$400,F97,'إذن صرف منتجات'!$G$6:$G$400,"6XL")</f>
        <v>0</v>
      </c>
      <c r="S97" s="162" t="n">
        <f aca="false">SUMIFS('إذن توريد منتجات'!$L$6:$L$400,'إذن توريد منتجات'!$E$6:$E$400,E97,'إذن توريد منتجات'!$F$6:$F$400,F97,'إذن توريد منتجات'!$G$6:$G$400,"7XL")-SUMIFS('إذن صرف منتجات'!$L$6:$L$400,'إذن صرف منتجات'!$E$6:$E$400,E97,'إذن صرف منتجات'!$F$6:$F$400,F97,'إذن صرف منتجات'!$G$6:$G$400,"7XL")</f>
        <v>0</v>
      </c>
      <c r="T97" s="163" t="n">
        <f aca="false">SUM(I97:S97)</f>
        <v>0</v>
      </c>
      <c r="U97" s="164"/>
    </row>
    <row r="98" customFormat="false" ht="15" hidden="false" customHeight="true" outlineLevel="0" collapsed="false">
      <c r="A98" s="96"/>
      <c r="B98" s="178"/>
      <c r="C98" s="103"/>
      <c r="D98" s="96" t="n">
        <v>74</v>
      </c>
      <c r="E98" s="178" t="s">
        <v>70</v>
      </c>
      <c r="F98" s="103" t="str">
        <f aca="false">إعدادات!$E$8</f>
        <v>أسود</v>
      </c>
      <c r="G98" s="159"/>
      <c r="H98" s="160"/>
      <c r="I98" s="165" t="n">
        <f aca="false">SUMIFS('إذن توريد منتجات'!$L$6:$L$400,'إذن توريد منتجات'!$E$6:$E$400,E98,'إذن توريد منتجات'!$F$6:$F$400,F98,'إذن توريد منتجات'!$G$6:$G$400,"XS")-SUMIFS('إذن صرف منتجات'!$L$6:$L$400,'إذن صرف منتجات'!$E$6:$E$400,E98,'إذن صرف منتجات'!$F$6:$F$400,F98,'إذن صرف منتجات'!$G$6:$G$400,"XS")</f>
        <v>0</v>
      </c>
      <c r="J98" s="165" t="n">
        <f aca="false">SUMIFS('إذن توريد منتجات'!$L$6:$L$400,'إذن توريد منتجات'!$E$6:$E$400,E98,'إذن توريد منتجات'!$F$6:$F$400,F98,'إذن توريد منتجات'!$G$6:$G$400,"S")-SUMIFS('إذن صرف منتجات'!$L$6:$L$400,'إذن صرف منتجات'!$E$6:$E$400,E98,'إذن صرف منتجات'!$F$6:$F$400,F98,'إذن صرف منتجات'!$G$6:$G$400,"S")</f>
        <v>0</v>
      </c>
      <c r="K98" s="165" t="n">
        <f aca="false">SUMIFS('إذن توريد منتجات'!$L$6:$L$400,'إذن توريد منتجات'!$E$6:$E$400,E98,'إذن توريد منتجات'!$F$6:$F$400,F98,'إذن توريد منتجات'!$G$6:$G$400,"M")-SUMIFS('إذن صرف منتجات'!$L$6:$L$400,'إذن صرف منتجات'!$E$6:$E$400,E98,'إذن صرف منتجات'!$F$6:$F$400,F98,'إذن صرف منتجات'!$G$6:$G$400,"M")</f>
        <v>0</v>
      </c>
      <c r="L98" s="165" t="n">
        <f aca="false">SUMIFS('إذن توريد منتجات'!$L$6:$L$400,'إذن توريد منتجات'!$E$6:$E$400,E98,'إذن توريد منتجات'!$F$6:$F$400,F98,'إذن توريد منتجات'!$G$6:$G$400,"L")-SUMIFS('إذن صرف منتجات'!$L$6:$L$400,'إذن صرف منتجات'!$E$6:$E$400,E98,'إذن صرف منتجات'!$F$6:$F$400,F98,'إذن صرف منتجات'!$G$6:$G$400,"L")</f>
        <v>0</v>
      </c>
      <c r="M98" s="165" t="n">
        <f aca="false">SUMIFS('إذن توريد منتجات'!$L$6:$L$400,'إذن توريد منتجات'!$E$6:$E$400,E98,'إذن توريد منتجات'!$F$6:$F$400,F98,'إذن توريد منتجات'!$G$6:$G$400,"XL")-SUMIFS('إذن صرف منتجات'!$L$6:$L$400,'إذن صرف منتجات'!$E$6:$E$400,E98,'إذن صرف منتجات'!$F$6:$F$400,F98,'إذن صرف منتجات'!$G$6:$G$400,"XL")</f>
        <v>0</v>
      </c>
      <c r="N98" s="165" t="n">
        <f aca="false">SUMIFS('إذن توريد منتجات'!$L$6:$L$400,'إذن توريد منتجات'!$E$6:$E$400,E98,'إذن توريد منتجات'!$F$6:$F$400,F98,'إذن توريد منتجات'!$G$6:$G$400,"2XL")-SUMIFS('إذن صرف منتجات'!$L$6:$L$400,'إذن صرف منتجات'!$E$6:$E$400,E98,'إذن صرف منتجات'!$F$6:$F$400,F98,'إذن صرف منتجات'!$G$6:$G$400,"2XL")</f>
        <v>0</v>
      </c>
      <c r="O98" s="165" t="n">
        <f aca="false">SUMIFS('إذن توريد منتجات'!$L$6:$L$400,'إذن توريد منتجات'!$E$6:$E$400,E98,'إذن توريد منتجات'!$F$6:$F$400,F98,'إذن توريد منتجات'!$G$6:$G$400,"3XL")-SUMIFS('إذن صرف منتجات'!$L$6:$L$400,'إذن صرف منتجات'!$E$6:$E$400,E98,'إذن صرف منتجات'!$F$6:$F$400,F98,'إذن صرف منتجات'!$G$6:$G$400,"3XL")</f>
        <v>0</v>
      </c>
      <c r="P98" s="165" t="n">
        <f aca="false">SUMIFS('إذن توريد منتجات'!$L$6:$L$400,'إذن توريد منتجات'!$E$6:$E$400,E98,'إذن توريد منتجات'!$F$6:$F$400,F98,'إذن توريد منتجات'!$G$6:$G$400,"4XL")-SUMIFS('إذن صرف منتجات'!$L$6:$L$400,'إذن صرف منتجات'!$E$6:$E$400,E98,'إذن صرف منتجات'!$F$6:$F$400,F98,'إذن صرف منتجات'!$G$6:$G$400,"4XL")</f>
        <v>0</v>
      </c>
      <c r="Q98" s="162" t="n">
        <f aca="false">SUMIFS('إذن توريد منتجات'!$L$6:$L$400,'إذن توريد منتجات'!$E$6:$E$400,E98,'إذن توريد منتجات'!$F$6:$F$400,F98,'إذن توريد منتجات'!$G$6:$G$400,"5XL")-SUMIFS('إذن صرف منتجات'!$L$6:$L$400,'إذن صرف منتجات'!$E$6:$E$400,E98,'إذن صرف منتجات'!$F$6:$F$400,F98,'إذن صرف منتجات'!$G$6:$G$400,"5XL")</f>
        <v>0</v>
      </c>
      <c r="R98" s="162" t="n">
        <f aca="false">SUMIFS('إذن توريد منتجات'!$L$6:$L$400,'إذن توريد منتجات'!$E$6:$E$400,E98,'إذن توريد منتجات'!$F$6:$F$400,F98,'إذن توريد منتجات'!$G$6:$G$400,"6XL")-SUMIFS('إذن صرف منتجات'!$L$6:$L$400,'إذن صرف منتجات'!$E$6:$E$400,E98,'إذن صرف منتجات'!$F$6:$F$400,F98,'إذن صرف منتجات'!$G$6:$G$400,"6XL")</f>
        <v>0</v>
      </c>
      <c r="S98" s="162" t="n">
        <f aca="false">SUMIFS('إذن توريد منتجات'!$L$6:$L$400,'إذن توريد منتجات'!$E$6:$E$400,E98,'إذن توريد منتجات'!$F$6:$F$400,F98,'إذن توريد منتجات'!$G$6:$G$400,"7XL")-SUMIFS('إذن صرف منتجات'!$L$6:$L$400,'إذن صرف منتجات'!$E$6:$E$400,E98,'إذن صرف منتجات'!$F$6:$F$400,F98,'إذن صرف منتجات'!$G$6:$G$400,"7XL")</f>
        <v>0</v>
      </c>
      <c r="T98" s="163" t="n">
        <f aca="false">SUM(I98:S98)</f>
        <v>0</v>
      </c>
      <c r="U98" s="114"/>
    </row>
    <row r="99" customFormat="false" ht="15" hidden="false" customHeight="true" outlineLevel="0" collapsed="false">
      <c r="A99" s="157"/>
      <c r="B99" s="178"/>
      <c r="C99" s="104"/>
      <c r="D99" s="157" t="n">
        <v>75</v>
      </c>
      <c r="E99" s="178" t="s">
        <v>70</v>
      </c>
      <c r="F99" s="104" t="str">
        <f aca="false">إعدادات!$E$9</f>
        <v>أبيض</v>
      </c>
      <c r="G99" s="159"/>
      <c r="H99" s="160"/>
      <c r="I99" s="161" t="n">
        <f aca="false">SUMIFS('إذن توريد منتجات'!$L$6:$L$400,'إذن توريد منتجات'!$E$6:$E$400,E99,'إذن توريد منتجات'!$F$6:$F$400,F99,'إذن توريد منتجات'!$G$6:$G$400,"XS")-SUMIFS('إذن صرف منتجات'!$L$6:$L$400,'إذن صرف منتجات'!$E$6:$E$400,E99,'إذن صرف منتجات'!$F$6:$F$400,F99,'إذن صرف منتجات'!$G$6:$G$400,"XS")</f>
        <v>0</v>
      </c>
      <c r="J99" s="161" t="n">
        <f aca="false">SUMIFS('إذن توريد منتجات'!$L$6:$L$400,'إذن توريد منتجات'!$E$6:$E$400,E99,'إذن توريد منتجات'!$F$6:$F$400,F99,'إذن توريد منتجات'!$G$6:$G$400,"S")-SUMIFS('إذن صرف منتجات'!$L$6:$L$400,'إذن صرف منتجات'!$E$6:$E$400,E99,'إذن صرف منتجات'!$F$6:$F$400,F99,'إذن صرف منتجات'!$G$6:$G$400,"S")</f>
        <v>0</v>
      </c>
      <c r="K99" s="161" t="n">
        <f aca="false">SUMIFS('إذن توريد منتجات'!$L$6:$L$400,'إذن توريد منتجات'!$E$6:$E$400,E99,'إذن توريد منتجات'!$F$6:$F$400,F99,'إذن توريد منتجات'!$G$6:$G$400,"M")-SUMIFS('إذن صرف منتجات'!$L$6:$L$400,'إذن صرف منتجات'!$E$6:$E$400,E99,'إذن صرف منتجات'!$F$6:$F$400,F99,'إذن صرف منتجات'!$G$6:$G$400,"M")</f>
        <v>0</v>
      </c>
      <c r="L99" s="161" t="n">
        <f aca="false">SUMIFS('إذن توريد منتجات'!$L$6:$L$400,'إذن توريد منتجات'!$E$6:$E$400,E99,'إذن توريد منتجات'!$F$6:$F$400,F99,'إذن توريد منتجات'!$G$6:$G$400,"L")-SUMIFS('إذن صرف منتجات'!$L$6:$L$400,'إذن صرف منتجات'!$E$6:$E$400,E99,'إذن صرف منتجات'!$F$6:$F$400,F99,'إذن صرف منتجات'!$G$6:$G$400,"L")</f>
        <v>0</v>
      </c>
      <c r="M99" s="161" t="n">
        <f aca="false">SUMIFS('إذن توريد منتجات'!$L$6:$L$400,'إذن توريد منتجات'!$E$6:$E$400,E99,'إذن توريد منتجات'!$F$6:$F$400,F99,'إذن توريد منتجات'!$G$6:$G$400,"XL")-SUMIFS('إذن صرف منتجات'!$L$6:$L$400,'إذن صرف منتجات'!$E$6:$E$400,E99,'إذن صرف منتجات'!$F$6:$F$400,F99,'إذن صرف منتجات'!$G$6:$G$400,"XL")</f>
        <v>0</v>
      </c>
      <c r="N99" s="161" t="n">
        <f aca="false">SUMIFS('إذن توريد منتجات'!$L$6:$L$400,'إذن توريد منتجات'!$E$6:$E$400,E99,'إذن توريد منتجات'!$F$6:$F$400,F99,'إذن توريد منتجات'!$G$6:$G$400,"2XL")-SUMIFS('إذن صرف منتجات'!$L$6:$L$400,'إذن صرف منتجات'!$E$6:$E$400,E99,'إذن صرف منتجات'!$F$6:$F$400,F99,'إذن صرف منتجات'!$G$6:$G$400,"2XL")</f>
        <v>0</v>
      </c>
      <c r="O99" s="161" t="n">
        <f aca="false">SUMIFS('إذن توريد منتجات'!$L$6:$L$400,'إذن توريد منتجات'!$E$6:$E$400,E99,'إذن توريد منتجات'!$F$6:$F$400,F99,'إذن توريد منتجات'!$G$6:$G$400,"3XL")-SUMIFS('إذن صرف منتجات'!$L$6:$L$400,'إذن صرف منتجات'!$E$6:$E$400,E99,'إذن صرف منتجات'!$F$6:$F$400,F99,'إذن صرف منتجات'!$G$6:$G$400,"3XL")</f>
        <v>0</v>
      </c>
      <c r="P99" s="161" t="n">
        <f aca="false">SUMIFS('إذن توريد منتجات'!$L$6:$L$400,'إذن توريد منتجات'!$E$6:$E$400,E99,'إذن توريد منتجات'!$F$6:$F$400,F99,'إذن توريد منتجات'!$G$6:$G$400,"4XL")-SUMIFS('إذن صرف منتجات'!$L$6:$L$400,'إذن صرف منتجات'!$E$6:$E$400,E99,'إذن صرف منتجات'!$F$6:$F$400,F99,'إذن صرف منتجات'!$G$6:$G$400,"4XL")</f>
        <v>0</v>
      </c>
      <c r="Q99" s="162" t="n">
        <f aca="false">SUMIFS('إذن توريد منتجات'!$L$6:$L$400,'إذن توريد منتجات'!$E$6:$E$400,E99,'إذن توريد منتجات'!$F$6:$F$400,F99,'إذن توريد منتجات'!$G$6:$G$400,"5XL")-SUMIFS('إذن صرف منتجات'!$L$6:$L$400,'إذن صرف منتجات'!$E$6:$E$400,E99,'إذن صرف منتجات'!$F$6:$F$400,F99,'إذن صرف منتجات'!$G$6:$G$400,"5XL")</f>
        <v>0</v>
      </c>
      <c r="R99" s="162" t="n">
        <f aca="false">SUMIFS('إذن توريد منتجات'!$L$6:$L$400,'إذن توريد منتجات'!$E$6:$E$400,E99,'إذن توريد منتجات'!$F$6:$F$400,F99,'إذن توريد منتجات'!$G$6:$G$400,"6XL")-SUMIFS('إذن صرف منتجات'!$L$6:$L$400,'إذن صرف منتجات'!$E$6:$E$400,E99,'إذن صرف منتجات'!$F$6:$F$400,F99,'إذن صرف منتجات'!$G$6:$G$400,"6XL")</f>
        <v>0</v>
      </c>
      <c r="S99" s="162" t="n">
        <f aca="false">SUMIFS('إذن توريد منتجات'!$L$6:$L$400,'إذن توريد منتجات'!$E$6:$E$400,E99,'إذن توريد منتجات'!$F$6:$F$400,F99,'إذن توريد منتجات'!$G$6:$G$400,"7XL")-SUMIFS('إذن صرف منتجات'!$L$6:$L$400,'إذن صرف منتجات'!$E$6:$E$400,E99,'إذن صرف منتجات'!$F$6:$F$400,F99,'إذن صرف منتجات'!$G$6:$G$400,"7XL")</f>
        <v>0</v>
      </c>
      <c r="T99" s="163" t="n">
        <f aca="false">SUM(I99:S99)</f>
        <v>0</v>
      </c>
      <c r="U99" s="164"/>
    </row>
    <row r="100" customFormat="false" ht="15" hidden="false" customHeight="true" outlineLevel="0" collapsed="false">
      <c r="A100" s="96"/>
      <c r="B100" s="178"/>
      <c r="C100" s="105"/>
      <c r="D100" s="96" t="n">
        <v>76</v>
      </c>
      <c r="E100" s="178" t="s">
        <v>70</v>
      </c>
      <c r="F100" s="105" t="str">
        <f aca="false">إعدادات!$E$10</f>
        <v>بن روز</v>
      </c>
      <c r="G100" s="159"/>
      <c r="H100" s="160"/>
      <c r="I100" s="165" t="n">
        <f aca="false">SUMIFS('إذن توريد منتجات'!$L$6:$L$400,'إذن توريد منتجات'!$E$6:$E$400,E100,'إذن توريد منتجات'!$F$6:$F$400,F100,'إذن توريد منتجات'!$G$6:$G$400,"XS")-SUMIFS('إذن صرف منتجات'!$L$6:$L$400,'إذن صرف منتجات'!$E$6:$E$400,E100,'إذن صرف منتجات'!$F$6:$F$400,F100,'إذن صرف منتجات'!$G$6:$G$400,"XS")</f>
        <v>0</v>
      </c>
      <c r="J100" s="165" t="n">
        <f aca="false">SUMIFS('إذن توريد منتجات'!$L$6:$L$400,'إذن توريد منتجات'!$E$6:$E$400,E100,'إذن توريد منتجات'!$F$6:$F$400,F100,'إذن توريد منتجات'!$G$6:$G$400,"S")-SUMIFS('إذن صرف منتجات'!$L$6:$L$400,'إذن صرف منتجات'!$E$6:$E$400,E100,'إذن صرف منتجات'!$F$6:$F$400,F100,'إذن صرف منتجات'!$G$6:$G$400,"S")</f>
        <v>0</v>
      </c>
      <c r="K100" s="165" t="n">
        <f aca="false">SUMIFS('إذن توريد منتجات'!$L$6:$L$400,'إذن توريد منتجات'!$E$6:$E$400,E100,'إذن توريد منتجات'!$F$6:$F$400,F100,'إذن توريد منتجات'!$G$6:$G$400,"M")-SUMIFS('إذن صرف منتجات'!$L$6:$L$400,'إذن صرف منتجات'!$E$6:$E$400,E100,'إذن صرف منتجات'!$F$6:$F$400,F100,'إذن صرف منتجات'!$G$6:$G$400,"M")</f>
        <v>0</v>
      </c>
      <c r="L100" s="165" t="n">
        <f aca="false">SUMIFS('إذن توريد منتجات'!$L$6:$L$400,'إذن توريد منتجات'!$E$6:$E$400,E100,'إذن توريد منتجات'!$F$6:$F$400,F100,'إذن توريد منتجات'!$G$6:$G$400,"L")-SUMIFS('إذن صرف منتجات'!$L$6:$L$400,'إذن صرف منتجات'!$E$6:$E$400,E100,'إذن صرف منتجات'!$F$6:$F$400,F100,'إذن صرف منتجات'!$G$6:$G$400,"L")</f>
        <v>0</v>
      </c>
      <c r="M100" s="165" t="n">
        <f aca="false">SUMIFS('إذن توريد منتجات'!$L$6:$L$400,'إذن توريد منتجات'!$E$6:$E$400,E100,'إذن توريد منتجات'!$F$6:$F$400,F100,'إذن توريد منتجات'!$G$6:$G$400,"XL")-SUMIFS('إذن صرف منتجات'!$L$6:$L$400,'إذن صرف منتجات'!$E$6:$E$400,E100,'إذن صرف منتجات'!$F$6:$F$400,F100,'إذن صرف منتجات'!$G$6:$G$400,"XL")</f>
        <v>0</v>
      </c>
      <c r="N100" s="165" t="n">
        <f aca="false">SUMIFS('إذن توريد منتجات'!$L$6:$L$400,'إذن توريد منتجات'!$E$6:$E$400,E100,'إذن توريد منتجات'!$F$6:$F$400,F100,'إذن توريد منتجات'!$G$6:$G$400,"2XL")-SUMIFS('إذن صرف منتجات'!$L$6:$L$400,'إذن صرف منتجات'!$E$6:$E$400,E100,'إذن صرف منتجات'!$F$6:$F$400,F100,'إذن صرف منتجات'!$G$6:$G$400,"2XL")</f>
        <v>0</v>
      </c>
      <c r="O100" s="165" t="n">
        <f aca="false">SUMIFS('إذن توريد منتجات'!$L$6:$L$400,'إذن توريد منتجات'!$E$6:$E$400,E100,'إذن توريد منتجات'!$F$6:$F$400,F100,'إذن توريد منتجات'!$G$6:$G$400,"3XL")-SUMIFS('إذن صرف منتجات'!$L$6:$L$400,'إذن صرف منتجات'!$E$6:$E$400,E100,'إذن صرف منتجات'!$F$6:$F$400,F100,'إذن صرف منتجات'!$G$6:$G$400,"3XL")</f>
        <v>0</v>
      </c>
      <c r="P100" s="165" t="n">
        <f aca="false">SUMIFS('إذن توريد منتجات'!$L$6:$L$400,'إذن توريد منتجات'!$E$6:$E$400,E100,'إذن توريد منتجات'!$F$6:$F$400,F100,'إذن توريد منتجات'!$G$6:$G$400,"4XL")-SUMIFS('إذن صرف منتجات'!$L$6:$L$400,'إذن صرف منتجات'!$E$6:$E$400,E100,'إذن صرف منتجات'!$F$6:$F$400,F100,'إذن صرف منتجات'!$G$6:$G$400,"4XL")</f>
        <v>0</v>
      </c>
      <c r="Q100" s="162" t="n">
        <f aca="false">SUMIFS('إذن توريد منتجات'!$L$6:$L$400,'إذن توريد منتجات'!$E$6:$E$400,E100,'إذن توريد منتجات'!$F$6:$F$400,F100,'إذن توريد منتجات'!$G$6:$G$400,"5XL")-SUMIFS('إذن صرف منتجات'!$L$6:$L$400,'إذن صرف منتجات'!$E$6:$E$400,E100,'إذن صرف منتجات'!$F$6:$F$400,F100,'إذن صرف منتجات'!$G$6:$G$400,"5XL")</f>
        <v>0</v>
      </c>
      <c r="R100" s="162" t="n">
        <f aca="false">SUMIFS('إذن توريد منتجات'!$L$6:$L$400,'إذن توريد منتجات'!$E$6:$E$400,E100,'إذن توريد منتجات'!$F$6:$F$400,F100,'إذن توريد منتجات'!$G$6:$G$400,"6XL")-SUMIFS('إذن صرف منتجات'!$L$6:$L$400,'إذن صرف منتجات'!$E$6:$E$400,E100,'إذن صرف منتجات'!$F$6:$F$400,F100,'إذن صرف منتجات'!$G$6:$G$400,"6XL")</f>
        <v>0</v>
      </c>
      <c r="S100" s="162" t="n">
        <f aca="false">SUMIFS('إذن توريد منتجات'!$L$6:$L$400,'إذن توريد منتجات'!$E$6:$E$400,E100,'إذن توريد منتجات'!$F$6:$F$400,F100,'إذن توريد منتجات'!$G$6:$G$400,"7XL")-SUMIFS('إذن صرف منتجات'!$L$6:$L$400,'إذن صرف منتجات'!$E$6:$E$400,E100,'إذن صرف منتجات'!$F$6:$F$400,F100,'إذن صرف منتجات'!$G$6:$G$400,"7XL")</f>
        <v>0</v>
      </c>
      <c r="T100" s="163" t="n">
        <f aca="false">SUM(I100:S100)</f>
        <v>0</v>
      </c>
      <c r="U100" s="114"/>
    </row>
    <row r="101" customFormat="false" ht="15" hidden="false" customHeight="true" outlineLevel="0" collapsed="false">
      <c r="A101" s="157"/>
      <c r="B101" s="178"/>
      <c r="C101" s="106"/>
      <c r="D101" s="157" t="n">
        <v>77</v>
      </c>
      <c r="E101" s="178" t="s">
        <v>70</v>
      </c>
      <c r="F101" s="106" t="str">
        <f aca="false">إعدادات!$E$11</f>
        <v>كشميري</v>
      </c>
      <c r="G101" s="159"/>
      <c r="H101" s="160"/>
      <c r="I101" s="161" t="n">
        <f aca="false">SUMIFS('إذن توريد منتجات'!$L$6:$L$400,'إذن توريد منتجات'!$E$6:$E$400,E101,'إذن توريد منتجات'!$F$6:$F$400,F101,'إذن توريد منتجات'!$G$6:$G$400,"XS")-SUMIFS('إذن صرف منتجات'!$L$6:$L$400,'إذن صرف منتجات'!$E$6:$E$400,E101,'إذن صرف منتجات'!$F$6:$F$400,F101,'إذن صرف منتجات'!$G$6:$G$400,"XS")</f>
        <v>0</v>
      </c>
      <c r="J101" s="161" t="n">
        <f aca="false">SUMIFS('إذن توريد منتجات'!$L$6:$L$400,'إذن توريد منتجات'!$E$6:$E$400,E101,'إذن توريد منتجات'!$F$6:$F$400,F101,'إذن توريد منتجات'!$G$6:$G$400,"S")-SUMIFS('إذن صرف منتجات'!$L$6:$L$400,'إذن صرف منتجات'!$E$6:$E$400,E101,'إذن صرف منتجات'!$F$6:$F$400,F101,'إذن صرف منتجات'!$G$6:$G$400,"S")</f>
        <v>0</v>
      </c>
      <c r="K101" s="161" t="n">
        <f aca="false">SUMIFS('إذن توريد منتجات'!$L$6:$L$400,'إذن توريد منتجات'!$E$6:$E$400,E101,'إذن توريد منتجات'!$F$6:$F$400,F101,'إذن توريد منتجات'!$G$6:$G$400,"M")-SUMIFS('إذن صرف منتجات'!$L$6:$L$400,'إذن صرف منتجات'!$E$6:$E$400,E101,'إذن صرف منتجات'!$F$6:$F$400,F101,'إذن صرف منتجات'!$G$6:$G$400,"M")</f>
        <v>0</v>
      </c>
      <c r="L101" s="161" t="n">
        <f aca="false">SUMIFS('إذن توريد منتجات'!$L$6:$L$400,'إذن توريد منتجات'!$E$6:$E$400,E101,'إذن توريد منتجات'!$F$6:$F$400,F101,'إذن توريد منتجات'!$G$6:$G$400,"L")-SUMIFS('إذن صرف منتجات'!$L$6:$L$400,'إذن صرف منتجات'!$E$6:$E$400,E101,'إذن صرف منتجات'!$F$6:$F$400,F101,'إذن صرف منتجات'!$G$6:$G$400,"L")</f>
        <v>0</v>
      </c>
      <c r="M101" s="161" t="n">
        <f aca="false">SUMIFS('إذن توريد منتجات'!$L$6:$L$400,'إذن توريد منتجات'!$E$6:$E$400,E101,'إذن توريد منتجات'!$F$6:$F$400,F101,'إذن توريد منتجات'!$G$6:$G$400,"XL")-SUMIFS('إذن صرف منتجات'!$L$6:$L$400,'إذن صرف منتجات'!$E$6:$E$400,E101,'إذن صرف منتجات'!$F$6:$F$400,F101,'إذن صرف منتجات'!$G$6:$G$400,"XL")</f>
        <v>0</v>
      </c>
      <c r="N101" s="161" t="n">
        <f aca="false">SUMIFS('إذن توريد منتجات'!$L$6:$L$400,'إذن توريد منتجات'!$E$6:$E$400,E101,'إذن توريد منتجات'!$F$6:$F$400,F101,'إذن توريد منتجات'!$G$6:$G$400,"2XL")-SUMIFS('إذن صرف منتجات'!$L$6:$L$400,'إذن صرف منتجات'!$E$6:$E$400,E101,'إذن صرف منتجات'!$F$6:$F$400,F101,'إذن صرف منتجات'!$G$6:$G$400,"2XL")</f>
        <v>0</v>
      </c>
      <c r="O101" s="161" t="n">
        <f aca="false">SUMIFS('إذن توريد منتجات'!$L$6:$L$400,'إذن توريد منتجات'!$E$6:$E$400,E101,'إذن توريد منتجات'!$F$6:$F$400,F101,'إذن توريد منتجات'!$G$6:$G$400,"3XL")-SUMIFS('إذن صرف منتجات'!$L$6:$L$400,'إذن صرف منتجات'!$E$6:$E$400,E101,'إذن صرف منتجات'!$F$6:$F$400,F101,'إذن صرف منتجات'!$G$6:$G$400,"3XL")</f>
        <v>0</v>
      </c>
      <c r="P101" s="161" t="n">
        <f aca="false">SUMIFS('إذن توريد منتجات'!$L$6:$L$400,'إذن توريد منتجات'!$E$6:$E$400,E101,'إذن توريد منتجات'!$F$6:$F$400,F101,'إذن توريد منتجات'!$G$6:$G$400,"4XL")-SUMIFS('إذن صرف منتجات'!$L$6:$L$400,'إذن صرف منتجات'!$E$6:$E$400,E101,'إذن صرف منتجات'!$F$6:$F$400,F101,'إذن صرف منتجات'!$G$6:$G$400,"4XL")</f>
        <v>0</v>
      </c>
      <c r="Q101" s="162" t="n">
        <f aca="false">SUMIFS('إذن توريد منتجات'!$L$6:$L$400,'إذن توريد منتجات'!$E$6:$E$400,E101,'إذن توريد منتجات'!$F$6:$F$400,F101,'إذن توريد منتجات'!$G$6:$G$400,"5XL")-SUMIFS('إذن صرف منتجات'!$L$6:$L$400,'إذن صرف منتجات'!$E$6:$E$400,E101,'إذن صرف منتجات'!$F$6:$F$400,F101,'إذن صرف منتجات'!$G$6:$G$400,"5XL")</f>
        <v>0</v>
      </c>
      <c r="R101" s="162" t="n">
        <f aca="false">SUMIFS('إذن توريد منتجات'!$L$6:$L$400,'إذن توريد منتجات'!$E$6:$E$400,E101,'إذن توريد منتجات'!$F$6:$F$400,F101,'إذن توريد منتجات'!$G$6:$G$400,"6XL")-SUMIFS('إذن صرف منتجات'!$L$6:$L$400,'إذن صرف منتجات'!$E$6:$E$400,E101,'إذن صرف منتجات'!$F$6:$F$400,F101,'إذن صرف منتجات'!$G$6:$G$400,"6XL")</f>
        <v>0</v>
      </c>
      <c r="S101" s="162" t="n">
        <f aca="false">SUMIFS('إذن توريد منتجات'!$L$6:$L$400,'إذن توريد منتجات'!$E$6:$E$400,E101,'إذن توريد منتجات'!$F$6:$F$400,F101,'إذن توريد منتجات'!$G$6:$G$400,"7XL")-SUMIFS('إذن صرف منتجات'!$L$6:$L$400,'إذن صرف منتجات'!$E$6:$E$400,E101,'إذن صرف منتجات'!$F$6:$F$400,F101,'إذن صرف منتجات'!$G$6:$G$400,"7XL")</f>
        <v>0</v>
      </c>
      <c r="T101" s="163" t="n">
        <f aca="false">SUM(I101:S101)</f>
        <v>0</v>
      </c>
      <c r="U101" s="164"/>
    </row>
    <row r="102" customFormat="false" ht="15" hidden="false" customHeight="true" outlineLevel="0" collapsed="false">
      <c r="A102" s="96"/>
      <c r="B102" s="178"/>
      <c r="C102" s="107"/>
      <c r="D102" s="96" t="n">
        <v>78</v>
      </c>
      <c r="E102" s="178" t="s">
        <v>70</v>
      </c>
      <c r="F102" s="107" t="str">
        <f aca="false">إعدادات!$E$12</f>
        <v>موف </v>
      </c>
      <c r="G102" s="159"/>
      <c r="H102" s="160"/>
      <c r="I102" s="165" t="n">
        <f aca="false">SUMIFS('إذن توريد منتجات'!$L$6:$L$400,'إذن توريد منتجات'!$E$6:$E$400,E102,'إذن توريد منتجات'!$F$6:$F$400,F102,'إذن توريد منتجات'!$G$6:$G$400,"XS")-SUMIFS('إذن صرف منتجات'!$L$6:$L$400,'إذن صرف منتجات'!$E$6:$E$400,E102,'إذن صرف منتجات'!$F$6:$F$400,F102,'إذن صرف منتجات'!$G$6:$G$400,"XS")</f>
        <v>0</v>
      </c>
      <c r="J102" s="165" t="n">
        <f aca="false">SUMIFS('إذن توريد منتجات'!$L$6:$L$400,'إذن توريد منتجات'!$E$6:$E$400,E102,'إذن توريد منتجات'!$F$6:$F$400,F102,'إذن توريد منتجات'!$G$6:$G$400,"S")-SUMIFS('إذن صرف منتجات'!$L$6:$L$400,'إذن صرف منتجات'!$E$6:$E$400,E102,'إذن صرف منتجات'!$F$6:$F$400,F102,'إذن صرف منتجات'!$G$6:$G$400,"S")</f>
        <v>0</v>
      </c>
      <c r="K102" s="165" t="n">
        <f aca="false">SUMIFS('إذن توريد منتجات'!$L$6:$L$400,'إذن توريد منتجات'!$E$6:$E$400,E102,'إذن توريد منتجات'!$F$6:$F$400,F102,'إذن توريد منتجات'!$G$6:$G$400,"M")-SUMIFS('إذن صرف منتجات'!$L$6:$L$400,'إذن صرف منتجات'!$E$6:$E$400,E102,'إذن صرف منتجات'!$F$6:$F$400,F102,'إذن صرف منتجات'!$G$6:$G$400,"M")</f>
        <v>0</v>
      </c>
      <c r="L102" s="165" t="n">
        <f aca="false">SUMIFS('إذن توريد منتجات'!$L$6:$L$400,'إذن توريد منتجات'!$E$6:$E$400,E102,'إذن توريد منتجات'!$F$6:$F$400,F102,'إذن توريد منتجات'!$G$6:$G$400,"L")-SUMIFS('إذن صرف منتجات'!$L$6:$L$400,'إذن صرف منتجات'!$E$6:$E$400,E102,'إذن صرف منتجات'!$F$6:$F$400,F102,'إذن صرف منتجات'!$G$6:$G$400,"L")</f>
        <v>0</v>
      </c>
      <c r="M102" s="165" t="n">
        <f aca="false">SUMIFS('إذن توريد منتجات'!$L$6:$L$400,'إذن توريد منتجات'!$E$6:$E$400,E102,'إذن توريد منتجات'!$F$6:$F$400,F102,'إذن توريد منتجات'!$G$6:$G$400,"XL")-SUMIFS('إذن صرف منتجات'!$L$6:$L$400,'إذن صرف منتجات'!$E$6:$E$400,E102,'إذن صرف منتجات'!$F$6:$F$400,F102,'إذن صرف منتجات'!$G$6:$G$400,"XL")</f>
        <v>0</v>
      </c>
      <c r="N102" s="165" t="n">
        <f aca="false">SUMIFS('إذن توريد منتجات'!$L$6:$L$400,'إذن توريد منتجات'!$E$6:$E$400,E102,'إذن توريد منتجات'!$F$6:$F$400,F102,'إذن توريد منتجات'!$G$6:$G$400,"2XL")-SUMIFS('إذن صرف منتجات'!$L$6:$L$400,'إذن صرف منتجات'!$E$6:$E$400,E102,'إذن صرف منتجات'!$F$6:$F$400,F102,'إذن صرف منتجات'!$G$6:$G$400,"2XL")</f>
        <v>0</v>
      </c>
      <c r="O102" s="165" t="n">
        <f aca="false">SUMIFS('إذن توريد منتجات'!$L$6:$L$400,'إذن توريد منتجات'!$E$6:$E$400,E102,'إذن توريد منتجات'!$F$6:$F$400,F102,'إذن توريد منتجات'!$G$6:$G$400,"3XL")-SUMIFS('إذن صرف منتجات'!$L$6:$L$400,'إذن صرف منتجات'!$E$6:$E$400,E102,'إذن صرف منتجات'!$F$6:$F$400,F102,'إذن صرف منتجات'!$G$6:$G$400,"3XL")</f>
        <v>0</v>
      </c>
      <c r="P102" s="165" t="n">
        <f aca="false">SUMIFS('إذن توريد منتجات'!$L$6:$L$400,'إذن توريد منتجات'!$E$6:$E$400,E102,'إذن توريد منتجات'!$F$6:$F$400,F102,'إذن توريد منتجات'!$G$6:$G$400,"4XL")-SUMIFS('إذن صرف منتجات'!$L$6:$L$400,'إذن صرف منتجات'!$E$6:$E$400,E102,'إذن صرف منتجات'!$F$6:$F$400,F102,'إذن صرف منتجات'!$G$6:$G$400,"4XL")</f>
        <v>0</v>
      </c>
      <c r="Q102" s="162" t="n">
        <f aca="false">SUMIFS('إذن توريد منتجات'!$L$6:$L$400,'إذن توريد منتجات'!$E$6:$E$400,E102,'إذن توريد منتجات'!$F$6:$F$400,F102,'إذن توريد منتجات'!$G$6:$G$400,"5XL")-SUMIFS('إذن صرف منتجات'!$L$6:$L$400,'إذن صرف منتجات'!$E$6:$E$400,E102,'إذن صرف منتجات'!$F$6:$F$400,F102,'إذن صرف منتجات'!$G$6:$G$400,"5XL")</f>
        <v>0</v>
      </c>
      <c r="R102" s="162" t="n">
        <f aca="false">SUMIFS('إذن توريد منتجات'!$L$6:$L$400,'إذن توريد منتجات'!$E$6:$E$400,E102,'إذن توريد منتجات'!$F$6:$F$400,F102,'إذن توريد منتجات'!$G$6:$G$400,"6XL")-SUMIFS('إذن صرف منتجات'!$L$6:$L$400,'إذن صرف منتجات'!$E$6:$E$400,E102,'إذن صرف منتجات'!$F$6:$F$400,F102,'إذن صرف منتجات'!$G$6:$G$400,"6XL")</f>
        <v>0</v>
      </c>
      <c r="S102" s="162" t="n">
        <f aca="false">SUMIFS('إذن توريد منتجات'!$L$6:$L$400,'إذن توريد منتجات'!$E$6:$E$400,E102,'إذن توريد منتجات'!$F$6:$F$400,F102,'إذن توريد منتجات'!$G$6:$G$400,"7XL")-SUMIFS('إذن صرف منتجات'!$L$6:$L$400,'إذن صرف منتجات'!$E$6:$E$400,E102,'إذن صرف منتجات'!$F$6:$F$400,F102,'إذن صرف منتجات'!$G$6:$G$400,"7XL")</f>
        <v>0</v>
      </c>
      <c r="T102" s="163" t="n">
        <f aca="false">SUM(I102:S102)</f>
        <v>0</v>
      </c>
      <c r="U102" s="114"/>
    </row>
    <row r="103" customFormat="false" ht="15" hidden="false" customHeight="true" outlineLevel="0" collapsed="false">
      <c r="A103" s="157"/>
      <c r="B103" s="178"/>
      <c r="C103" s="108"/>
      <c r="D103" s="157" t="n">
        <v>79</v>
      </c>
      <c r="E103" s="178" t="s">
        <v>70</v>
      </c>
      <c r="F103" s="108" t="str">
        <f aca="false">إعدادات!$E$13</f>
        <v>زهري</v>
      </c>
      <c r="G103" s="159"/>
      <c r="H103" s="160"/>
      <c r="I103" s="161" t="n">
        <f aca="false">SUMIFS('إذن توريد منتجات'!$L$6:$L$400,'إذن توريد منتجات'!$E$6:$E$400,E103,'إذن توريد منتجات'!$F$6:$F$400,F103,'إذن توريد منتجات'!$G$6:$G$400,"XS")-SUMIFS('إذن صرف منتجات'!$L$6:$L$400,'إذن صرف منتجات'!$E$6:$E$400,E103,'إذن صرف منتجات'!$F$6:$F$400,F103,'إذن صرف منتجات'!$G$6:$G$400,"XS")</f>
        <v>0</v>
      </c>
      <c r="J103" s="161" t="n">
        <f aca="false">SUMIFS('إذن توريد منتجات'!$L$6:$L$400,'إذن توريد منتجات'!$E$6:$E$400,E103,'إذن توريد منتجات'!$F$6:$F$400,F103,'إذن توريد منتجات'!$G$6:$G$400,"S")-SUMIFS('إذن صرف منتجات'!$L$6:$L$400,'إذن صرف منتجات'!$E$6:$E$400,E103,'إذن صرف منتجات'!$F$6:$F$400,F103,'إذن صرف منتجات'!$G$6:$G$400,"S")</f>
        <v>0</v>
      </c>
      <c r="K103" s="161" t="n">
        <f aca="false">SUMIFS('إذن توريد منتجات'!$L$6:$L$400,'إذن توريد منتجات'!$E$6:$E$400,E103,'إذن توريد منتجات'!$F$6:$F$400,F103,'إذن توريد منتجات'!$G$6:$G$400,"M")-SUMIFS('إذن صرف منتجات'!$L$6:$L$400,'إذن صرف منتجات'!$E$6:$E$400,E103,'إذن صرف منتجات'!$F$6:$F$400,F103,'إذن صرف منتجات'!$G$6:$G$400,"M")</f>
        <v>0</v>
      </c>
      <c r="L103" s="161" t="n">
        <f aca="false">SUMIFS('إذن توريد منتجات'!$L$6:$L$400,'إذن توريد منتجات'!$E$6:$E$400,E103,'إذن توريد منتجات'!$F$6:$F$400,F103,'إذن توريد منتجات'!$G$6:$G$400,"L")-SUMIFS('إذن صرف منتجات'!$L$6:$L$400,'إذن صرف منتجات'!$E$6:$E$400,E103,'إذن صرف منتجات'!$F$6:$F$400,F103,'إذن صرف منتجات'!$G$6:$G$400,"L")</f>
        <v>0</v>
      </c>
      <c r="M103" s="161" t="n">
        <f aca="false">SUMIFS('إذن توريد منتجات'!$L$6:$L$400,'إذن توريد منتجات'!$E$6:$E$400,E103,'إذن توريد منتجات'!$F$6:$F$400,F103,'إذن توريد منتجات'!$G$6:$G$400,"XL")-SUMIFS('إذن صرف منتجات'!$L$6:$L$400,'إذن صرف منتجات'!$E$6:$E$400,E103,'إذن صرف منتجات'!$F$6:$F$400,F103,'إذن صرف منتجات'!$G$6:$G$400,"XL")</f>
        <v>0</v>
      </c>
      <c r="N103" s="161" t="n">
        <f aca="false">SUMIFS('إذن توريد منتجات'!$L$6:$L$400,'إذن توريد منتجات'!$E$6:$E$400,E103,'إذن توريد منتجات'!$F$6:$F$400,F103,'إذن توريد منتجات'!$G$6:$G$400,"2XL")-SUMIFS('إذن صرف منتجات'!$L$6:$L$400,'إذن صرف منتجات'!$E$6:$E$400,E103,'إذن صرف منتجات'!$F$6:$F$400,F103,'إذن صرف منتجات'!$G$6:$G$400,"2XL")</f>
        <v>0</v>
      </c>
      <c r="O103" s="161" t="n">
        <f aca="false">SUMIFS('إذن توريد منتجات'!$L$6:$L$400,'إذن توريد منتجات'!$E$6:$E$400,E103,'إذن توريد منتجات'!$F$6:$F$400,F103,'إذن توريد منتجات'!$G$6:$G$400,"3XL")-SUMIFS('إذن صرف منتجات'!$L$6:$L$400,'إذن صرف منتجات'!$E$6:$E$400,E103,'إذن صرف منتجات'!$F$6:$F$400,F103,'إذن صرف منتجات'!$G$6:$G$400,"3XL")</f>
        <v>0</v>
      </c>
      <c r="P103" s="161" t="n">
        <f aca="false">SUMIFS('إذن توريد منتجات'!$L$6:$L$400,'إذن توريد منتجات'!$E$6:$E$400,E103,'إذن توريد منتجات'!$F$6:$F$400,F103,'إذن توريد منتجات'!$G$6:$G$400,"4XL")-SUMIFS('إذن صرف منتجات'!$L$6:$L$400,'إذن صرف منتجات'!$E$6:$E$400,E103,'إذن صرف منتجات'!$F$6:$F$400,F103,'إذن صرف منتجات'!$G$6:$G$400,"4XL")</f>
        <v>0</v>
      </c>
      <c r="Q103" s="162" t="n">
        <f aca="false">SUMIFS('إذن توريد منتجات'!$L$6:$L$400,'إذن توريد منتجات'!$E$6:$E$400,E103,'إذن توريد منتجات'!$F$6:$F$400,F103,'إذن توريد منتجات'!$G$6:$G$400,"5XL")-SUMIFS('إذن صرف منتجات'!$L$6:$L$400,'إذن صرف منتجات'!$E$6:$E$400,E103,'إذن صرف منتجات'!$F$6:$F$400,F103,'إذن صرف منتجات'!$G$6:$G$400,"5XL")</f>
        <v>0</v>
      </c>
      <c r="R103" s="162" t="n">
        <f aca="false">SUMIFS('إذن توريد منتجات'!$L$6:$L$400,'إذن توريد منتجات'!$E$6:$E$400,E103,'إذن توريد منتجات'!$F$6:$F$400,F103,'إذن توريد منتجات'!$G$6:$G$400,"6XL")-SUMIFS('إذن صرف منتجات'!$L$6:$L$400,'إذن صرف منتجات'!$E$6:$E$400,E103,'إذن صرف منتجات'!$F$6:$F$400,F103,'إذن صرف منتجات'!$G$6:$G$400,"6XL")</f>
        <v>0</v>
      </c>
      <c r="S103" s="162" t="n">
        <f aca="false">SUMIFS('إذن توريد منتجات'!$L$6:$L$400,'إذن توريد منتجات'!$E$6:$E$400,E103,'إذن توريد منتجات'!$F$6:$F$400,F103,'إذن توريد منتجات'!$G$6:$G$400,"7XL")-SUMIFS('إذن صرف منتجات'!$L$6:$L$400,'إذن صرف منتجات'!$E$6:$E$400,E103,'إذن صرف منتجات'!$F$6:$F$400,F103,'إذن صرف منتجات'!$G$6:$G$400,"7XL")</f>
        <v>0</v>
      </c>
      <c r="T103" s="163" t="n">
        <f aca="false">SUM(I103:S103)</f>
        <v>0</v>
      </c>
      <c r="U103" s="164"/>
    </row>
    <row r="104" customFormat="false" ht="15" hidden="false" customHeight="true" outlineLevel="0" collapsed="false">
      <c r="A104" s="96"/>
      <c r="B104" s="178"/>
      <c r="C104" s="109"/>
      <c r="D104" s="96" t="n">
        <v>80</v>
      </c>
      <c r="E104" s="178" t="s">
        <v>70</v>
      </c>
      <c r="F104" s="109" t="str">
        <f aca="false">إعدادات!$E$14</f>
        <v>جنزاري</v>
      </c>
      <c r="G104" s="159"/>
      <c r="H104" s="160"/>
      <c r="I104" s="165" t="n">
        <f aca="false">SUMIFS('إذن توريد منتجات'!$L$6:$L$400,'إذن توريد منتجات'!$E$6:$E$400,E104,'إذن توريد منتجات'!$F$6:$F$400,F104,'إذن توريد منتجات'!$G$6:$G$400,"XS")-SUMIFS('إذن صرف منتجات'!$L$6:$L$400,'إذن صرف منتجات'!$E$6:$E$400,E104,'إذن صرف منتجات'!$F$6:$F$400,F104,'إذن صرف منتجات'!$G$6:$G$400,"XS")</f>
        <v>0</v>
      </c>
      <c r="J104" s="165" t="n">
        <f aca="false">SUMIFS('إذن توريد منتجات'!$L$6:$L$400,'إذن توريد منتجات'!$E$6:$E$400,E104,'إذن توريد منتجات'!$F$6:$F$400,F104,'إذن توريد منتجات'!$G$6:$G$400,"S")-SUMIFS('إذن صرف منتجات'!$L$6:$L$400,'إذن صرف منتجات'!$E$6:$E$400,E104,'إذن صرف منتجات'!$F$6:$F$400,F104,'إذن صرف منتجات'!$G$6:$G$400,"S")</f>
        <v>0</v>
      </c>
      <c r="K104" s="165" t="n">
        <f aca="false">SUMIFS('إذن توريد منتجات'!$L$6:$L$400,'إذن توريد منتجات'!$E$6:$E$400,E104,'إذن توريد منتجات'!$F$6:$F$400,F104,'إذن توريد منتجات'!$G$6:$G$400,"M")-SUMIFS('إذن صرف منتجات'!$L$6:$L$400,'إذن صرف منتجات'!$E$6:$E$400,E104,'إذن صرف منتجات'!$F$6:$F$400,F104,'إذن صرف منتجات'!$G$6:$G$400,"M")</f>
        <v>0</v>
      </c>
      <c r="L104" s="165" t="n">
        <f aca="false">SUMIFS('إذن توريد منتجات'!$L$6:$L$400,'إذن توريد منتجات'!$E$6:$E$400,E104,'إذن توريد منتجات'!$F$6:$F$400,F104,'إذن توريد منتجات'!$G$6:$G$400,"L")-SUMIFS('إذن صرف منتجات'!$L$6:$L$400,'إذن صرف منتجات'!$E$6:$E$400,E104,'إذن صرف منتجات'!$F$6:$F$400,F104,'إذن صرف منتجات'!$G$6:$G$400,"L")</f>
        <v>0</v>
      </c>
      <c r="M104" s="165" t="n">
        <f aca="false">SUMIFS('إذن توريد منتجات'!$L$6:$L$400,'إذن توريد منتجات'!$E$6:$E$400,E104,'إذن توريد منتجات'!$F$6:$F$400,F104,'إذن توريد منتجات'!$G$6:$G$400,"XL")-SUMIFS('إذن صرف منتجات'!$L$6:$L$400,'إذن صرف منتجات'!$E$6:$E$400,E104,'إذن صرف منتجات'!$F$6:$F$400,F104,'إذن صرف منتجات'!$G$6:$G$400,"XL")</f>
        <v>0</v>
      </c>
      <c r="N104" s="165" t="n">
        <f aca="false">SUMIFS('إذن توريد منتجات'!$L$6:$L$400,'إذن توريد منتجات'!$E$6:$E$400,E104,'إذن توريد منتجات'!$F$6:$F$400,F104,'إذن توريد منتجات'!$G$6:$G$400,"2XL")-SUMIFS('إذن صرف منتجات'!$L$6:$L$400,'إذن صرف منتجات'!$E$6:$E$400,E104,'إذن صرف منتجات'!$F$6:$F$400,F104,'إذن صرف منتجات'!$G$6:$G$400,"2XL")</f>
        <v>0</v>
      </c>
      <c r="O104" s="165" t="n">
        <f aca="false">SUMIFS('إذن توريد منتجات'!$L$6:$L$400,'إذن توريد منتجات'!$E$6:$E$400,E104,'إذن توريد منتجات'!$F$6:$F$400,F104,'إذن توريد منتجات'!$G$6:$G$400,"3XL")-SUMIFS('إذن صرف منتجات'!$L$6:$L$400,'إذن صرف منتجات'!$E$6:$E$400,E104,'إذن صرف منتجات'!$F$6:$F$400,F104,'إذن صرف منتجات'!$G$6:$G$400,"3XL")</f>
        <v>0</v>
      </c>
      <c r="P104" s="165" t="n">
        <f aca="false">SUMIFS('إذن توريد منتجات'!$L$6:$L$400,'إذن توريد منتجات'!$E$6:$E$400,E104,'إذن توريد منتجات'!$F$6:$F$400,F104,'إذن توريد منتجات'!$G$6:$G$400,"4XL")-SUMIFS('إذن صرف منتجات'!$L$6:$L$400,'إذن صرف منتجات'!$E$6:$E$400,E104,'إذن صرف منتجات'!$F$6:$F$400,F104,'إذن صرف منتجات'!$G$6:$G$400,"4XL")</f>
        <v>0</v>
      </c>
      <c r="Q104" s="162" t="n">
        <f aca="false">SUMIFS('إذن توريد منتجات'!$L$6:$L$400,'إذن توريد منتجات'!$E$6:$E$400,E104,'إذن توريد منتجات'!$F$6:$F$400,F104,'إذن توريد منتجات'!$G$6:$G$400,"5XL")-SUMIFS('إذن صرف منتجات'!$L$6:$L$400,'إذن صرف منتجات'!$E$6:$E$400,E104,'إذن صرف منتجات'!$F$6:$F$400,F104,'إذن صرف منتجات'!$G$6:$G$400,"5XL")</f>
        <v>0</v>
      </c>
      <c r="R104" s="162" t="n">
        <f aca="false">SUMIFS('إذن توريد منتجات'!$L$6:$L$400,'إذن توريد منتجات'!$E$6:$E$400,E104,'إذن توريد منتجات'!$F$6:$F$400,F104,'إذن توريد منتجات'!$G$6:$G$400,"6XL")-SUMIFS('إذن صرف منتجات'!$L$6:$L$400,'إذن صرف منتجات'!$E$6:$E$400,E104,'إذن صرف منتجات'!$F$6:$F$400,F104,'إذن صرف منتجات'!$G$6:$G$400,"6XL")</f>
        <v>0</v>
      </c>
      <c r="S104" s="162" t="n">
        <f aca="false">SUMIFS('إذن توريد منتجات'!$L$6:$L$400,'إذن توريد منتجات'!$E$6:$E$400,E104,'إذن توريد منتجات'!$F$6:$F$400,F104,'إذن توريد منتجات'!$G$6:$G$400,"7XL")-SUMIFS('إذن صرف منتجات'!$L$6:$L$400,'إذن صرف منتجات'!$E$6:$E$400,E104,'إذن صرف منتجات'!$F$6:$F$400,F104,'إذن صرف منتجات'!$G$6:$G$400,"7XL")</f>
        <v>0</v>
      </c>
      <c r="T104" s="163" t="n">
        <f aca="false">SUM(I104:S104)</f>
        <v>0</v>
      </c>
      <c r="U104" s="114"/>
    </row>
    <row r="105" customFormat="false" ht="15" hidden="false" customHeight="true" outlineLevel="0" collapsed="false">
      <c r="A105" s="157"/>
      <c r="B105" s="178"/>
      <c r="C105" s="110"/>
      <c r="D105" s="157" t="n">
        <v>81</v>
      </c>
      <c r="E105" s="178" t="s">
        <v>70</v>
      </c>
      <c r="F105" s="110" t="str">
        <f aca="false">إعدادات!$E$15</f>
        <v>زيتي </v>
      </c>
      <c r="G105" s="159"/>
      <c r="H105" s="160"/>
      <c r="I105" s="161" t="n">
        <f aca="false">SUMIFS('إذن توريد منتجات'!$L$6:$L$400,'إذن توريد منتجات'!$E$6:$E$400,E105,'إذن توريد منتجات'!$F$6:$F$400,F105,'إذن توريد منتجات'!$G$6:$G$400,"XS")-SUMIFS('إذن صرف منتجات'!$L$6:$L$400,'إذن صرف منتجات'!$E$6:$E$400,E105,'إذن صرف منتجات'!$F$6:$F$400,F105,'إذن صرف منتجات'!$G$6:$G$400,"XS")</f>
        <v>0</v>
      </c>
      <c r="J105" s="161" t="n">
        <f aca="false">SUMIFS('إذن توريد منتجات'!$L$6:$L$400,'إذن توريد منتجات'!$E$6:$E$400,E105,'إذن توريد منتجات'!$F$6:$F$400,F105,'إذن توريد منتجات'!$G$6:$G$400,"S")-SUMIFS('إذن صرف منتجات'!$L$6:$L$400,'إذن صرف منتجات'!$E$6:$E$400,E105,'إذن صرف منتجات'!$F$6:$F$400,F105,'إذن صرف منتجات'!$G$6:$G$400,"S")</f>
        <v>0</v>
      </c>
      <c r="K105" s="161" t="n">
        <f aca="false">SUMIFS('إذن توريد منتجات'!$L$6:$L$400,'إذن توريد منتجات'!$E$6:$E$400,E105,'إذن توريد منتجات'!$F$6:$F$400,F105,'إذن توريد منتجات'!$G$6:$G$400,"M")-SUMIFS('إذن صرف منتجات'!$L$6:$L$400,'إذن صرف منتجات'!$E$6:$E$400,E105,'إذن صرف منتجات'!$F$6:$F$400,F105,'إذن صرف منتجات'!$G$6:$G$400,"M")</f>
        <v>0</v>
      </c>
      <c r="L105" s="161" t="n">
        <f aca="false">SUMIFS('إذن توريد منتجات'!$L$6:$L$400,'إذن توريد منتجات'!$E$6:$E$400,E105,'إذن توريد منتجات'!$F$6:$F$400,F105,'إذن توريد منتجات'!$G$6:$G$400,"L")-SUMIFS('إذن صرف منتجات'!$L$6:$L$400,'إذن صرف منتجات'!$E$6:$E$400,E105,'إذن صرف منتجات'!$F$6:$F$400,F105,'إذن صرف منتجات'!$G$6:$G$400,"L")</f>
        <v>0</v>
      </c>
      <c r="M105" s="161" t="n">
        <f aca="false">SUMIFS('إذن توريد منتجات'!$L$6:$L$400,'إذن توريد منتجات'!$E$6:$E$400,E105,'إذن توريد منتجات'!$F$6:$F$400,F105,'إذن توريد منتجات'!$G$6:$G$400,"XL")-SUMIFS('إذن صرف منتجات'!$L$6:$L$400,'إذن صرف منتجات'!$E$6:$E$400,E105,'إذن صرف منتجات'!$F$6:$F$400,F105,'إذن صرف منتجات'!$G$6:$G$400,"XL")</f>
        <v>0</v>
      </c>
      <c r="N105" s="161" t="n">
        <f aca="false">SUMIFS('إذن توريد منتجات'!$L$6:$L$400,'إذن توريد منتجات'!$E$6:$E$400,E105,'إذن توريد منتجات'!$F$6:$F$400,F105,'إذن توريد منتجات'!$G$6:$G$400,"2XL")-SUMIFS('إذن صرف منتجات'!$L$6:$L$400,'إذن صرف منتجات'!$E$6:$E$400,E105,'إذن صرف منتجات'!$F$6:$F$400,F105,'إذن صرف منتجات'!$G$6:$G$400,"2XL")</f>
        <v>0</v>
      </c>
      <c r="O105" s="161" t="n">
        <f aca="false">SUMIFS('إذن توريد منتجات'!$L$6:$L$400,'إذن توريد منتجات'!$E$6:$E$400,E105,'إذن توريد منتجات'!$F$6:$F$400,F105,'إذن توريد منتجات'!$G$6:$G$400,"3XL")-SUMIFS('إذن صرف منتجات'!$L$6:$L$400,'إذن صرف منتجات'!$E$6:$E$400,E105,'إذن صرف منتجات'!$F$6:$F$400,F105,'إذن صرف منتجات'!$G$6:$G$400,"3XL")</f>
        <v>0</v>
      </c>
      <c r="P105" s="161" t="n">
        <f aca="false">SUMIFS('إذن توريد منتجات'!$L$6:$L$400,'إذن توريد منتجات'!$E$6:$E$400,E105,'إذن توريد منتجات'!$F$6:$F$400,F105,'إذن توريد منتجات'!$G$6:$G$400,"4XL")-SUMIFS('إذن صرف منتجات'!$L$6:$L$400,'إذن صرف منتجات'!$E$6:$E$400,E105,'إذن صرف منتجات'!$F$6:$F$400,F105,'إذن صرف منتجات'!$G$6:$G$400,"4XL")</f>
        <v>0</v>
      </c>
      <c r="Q105" s="162" t="n">
        <f aca="false">SUMIFS('إذن توريد منتجات'!$L$6:$L$400,'إذن توريد منتجات'!$E$6:$E$400,E105,'إذن توريد منتجات'!$F$6:$F$400,F105,'إذن توريد منتجات'!$G$6:$G$400,"5XL")-SUMIFS('إذن صرف منتجات'!$L$6:$L$400,'إذن صرف منتجات'!$E$6:$E$400,E105,'إذن صرف منتجات'!$F$6:$F$400,F105,'إذن صرف منتجات'!$G$6:$G$400,"5XL")</f>
        <v>0</v>
      </c>
      <c r="R105" s="162" t="n">
        <f aca="false">SUMIFS('إذن توريد منتجات'!$L$6:$L$400,'إذن توريد منتجات'!$E$6:$E$400,E105,'إذن توريد منتجات'!$F$6:$F$400,F105,'إذن توريد منتجات'!$G$6:$G$400,"6XL")-SUMIFS('إذن صرف منتجات'!$L$6:$L$400,'إذن صرف منتجات'!$E$6:$E$400,E105,'إذن صرف منتجات'!$F$6:$F$400,F105,'إذن صرف منتجات'!$G$6:$G$400,"6XL")</f>
        <v>0</v>
      </c>
      <c r="S105" s="162" t="n">
        <f aca="false">SUMIFS('إذن توريد منتجات'!$L$6:$L$400,'إذن توريد منتجات'!$E$6:$E$400,E105,'إذن توريد منتجات'!$F$6:$F$400,F105,'إذن توريد منتجات'!$G$6:$G$400,"7XL")-SUMIFS('إذن صرف منتجات'!$L$6:$L$400,'إذن صرف منتجات'!$E$6:$E$400,E105,'إذن صرف منتجات'!$F$6:$F$400,F105,'إذن صرف منتجات'!$G$6:$G$400,"7XL")</f>
        <v>0</v>
      </c>
      <c r="T105" s="163" t="n">
        <f aca="false">SUM(I105:S105)</f>
        <v>0</v>
      </c>
      <c r="U105" s="164"/>
    </row>
    <row r="106" customFormat="false" ht="15" hidden="false" customHeight="true" outlineLevel="0" collapsed="false">
      <c r="A106" s="96"/>
      <c r="B106" s="178"/>
      <c r="C106" s="111"/>
      <c r="D106" s="96" t="n">
        <v>82</v>
      </c>
      <c r="E106" s="178" t="s">
        <v>70</v>
      </c>
      <c r="F106" s="111" t="str">
        <f aca="false">إعدادات!$E$16</f>
        <v>بترولي</v>
      </c>
      <c r="G106" s="159"/>
      <c r="H106" s="160"/>
      <c r="I106" s="165" t="n">
        <f aca="false">SUMIFS('إذن توريد منتجات'!$L$6:$L$400,'إذن توريد منتجات'!$E$6:$E$400,E106,'إذن توريد منتجات'!$F$6:$F$400,F106,'إذن توريد منتجات'!$G$6:$G$400,"XS")-SUMIFS('إذن صرف منتجات'!$L$6:$L$400,'إذن صرف منتجات'!$E$6:$E$400,E106,'إذن صرف منتجات'!$F$6:$F$400,F106,'إذن صرف منتجات'!$G$6:$G$400,"XS")</f>
        <v>0</v>
      </c>
      <c r="J106" s="165" t="n">
        <f aca="false">SUMIFS('إذن توريد منتجات'!$L$6:$L$400,'إذن توريد منتجات'!$E$6:$E$400,E106,'إذن توريد منتجات'!$F$6:$F$400,F106,'إذن توريد منتجات'!$G$6:$G$400,"S")-SUMIFS('إذن صرف منتجات'!$L$6:$L$400,'إذن صرف منتجات'!$E$6:$E$400,E106,'إذن صرف منتجات'!$F$6:$F$400,F106,'إذن صرف منتجات'!$G$6:$G$400,"S")</f>
        <v>0</v>
      </c>
      <c r="K106" s="165" t="n">
        <f aca="false">SUMIFS('إذن توريد منتجات'!$L$6:$L$400,'إذن توريد منتجات'!$E$6:$E$400,E106,'إذن توريد منتجات'!$F$6:$F$400,F106,'إذن توريد منتجات'!$G$6:$G$400,"M")-SUMIFS('إذن صرف منتجات'!$L$6:$L$400,'إذن صرف منتجات'!$E$6:$E$400,E106,'إذن صرف منتجات'!$F$6:$F$400,F106,'إذن صرف منتجات'!$G$6:$G$400,"M")</f>
        <v>0</v>
      </c>
      <c r="L106" s="165" t="n">
        <f aca="false">SUMIFS('إذن توريد منتجات'!$L$6:$L$400,'إذن توريد منتجات'!$E$6:$E$400,E106,'إذن توريد منتجات'!$F$6:$F$400,F106,'إذن توريد منتجات'!$G$6:$G$400,"L")-SUMIFS('إذن صرف منتجات'!$L$6:$L$400,'إذن صرف منتجات'!$E$6:$E$400,E106,'إذن صرف منتجات'!$F$6:$F$400,F106,'إذن صرف منتجات'!$G$6:$G$400,"L")</f>
        <v>0</v>
      </c>
      <c r="M106" s="165" t="n">
        <f aca="false">SUMIFS('إذن توريد منتجات'!$L$6:$L$400,'إذن توريد منتجات'!$E$6:$E$400,E106,'إذن توريد منتجات'!$F$6:$F$400,F106,'إذن توريد منتجات'!$G$6:$G$400,"XL")-SUMIFS('إذن صرف منتجات'!$L$6:$L$400,'إذن صرف منتجات'!$E$6:$E$400,E106,'إذن صرف منتجات'!$F$6:$F$400,F106,'إذن صرف منتجات'!$G$6:$G$400,"XL")</f>
        <v>0</v>
      </c>
      <c r="N106" s="165" t="n">
        <f aca="false">SUMIFS('إذن توريد منتجات'!$L$6:$L$400,'إذن توريد منتجات'!$E$6:$E$400,E106,'إذن توريد منتجات'!$F$6:$F$400,F106,'إذن توريد منتجات'!$G$6:$G$400,"2XL")-SUMIFS('إذن صرف منتجات'!$L$6:$L$400,'إذن صرف منتجات'!$E$6:$E$400,E106,'إذن صرف منتجات'!$F$6:$F$400,F106,'إذن صرف منتجات'!$G$6:$G$400,"2XL")</f>
        <v>0</v>
      </c>
      <c r="O106" s="165" t="n">
        <f aca="false">SUMIFS('إذن توريد منتجات'!$L$6:$L$400,'إذن توريد منتجات'!$E$6:$E$400,E106,'إذن توريد منتجات'!$F$6:$F$400,F106,'إذن توريد منتجات'!$G$6:$G$400,"3XL")-SUMIFS('إذن صرف منتجات'!$L$6:$L$400,'إذن صرف منتجات'!$E$6:$E$400,E106,'إذن صرف منتجات'!$F$6:$F$400,F106,'إذن صرف منتجات'!$G$6:$G$400,"3XL")</f>
        <v>0</v>
      </c>
      <c r="P106" s="165" t="n">
        <f aca="false">SUMIFS('إذن توريد منتجات'!$L$6:$L$400,'إذن توريد منتجات'!$E$6:$E$400,E106,'إذن توريد منتجات'!$F$6:$F$400,F106,'إذن توريد منتجات'!$G$6:$G$400,"4XL")-SUMIFS('إذن صرف منتجات'!$L$6:$L$400,'إذن صرف منتجات'!$E$6:$E$400,E106,'إذن صرف منتجات'!$F$6:$F$400,F106,'إذن صرف منتجات'!$G$6:$G$400,"4XL")</f>
        <v>0</v>
      </c>
      <c r="Q106" s="162" t="n">
        <f aca="false">SUMIFS('إذن توريد منتجات'!$L$6:$L$400,'إذن توريد منتجات'!$E$6:$E$400,E106,'إذن توريد منتجات'!$F$6:$F$400,F106,'إذن توريد منتجات'!$G$6:$G$400,"5XL")-SUMIFS('إذن صرف منتجات'!$L$6:$L$400,'إذن صرف منتجات'!$E$6:$E$400,E106,'إذن صرف منتجات'!$F$6:$F$400,F106,'إذن صرف منتجات'!$G$6:$G$400,"5XL")</f>
        <v>0</v>
      </c>
      <c r="R106" s="162" t="n">
        <f aca="false">SUMIFS('إذن توريد منتجات'!$L$6:$L$400,'إذن توريد منتجات'!$E$6:$E$400,E106,'إذن توريد منتجات'!$F$6:$F$400,F106,'إذن توريد منتجات'!$G$6:$G$400,"6XL")-SUMIFS('إذن صرف منتجات'!$L$6:$L$400,'إذن صرف منتجات'!$E$6:$E$400,E106,'إذن صرف منتجات'!$F$6:$F$400,F106,'إذن صرف منتجات'!$G$6:$G$400,"6XL")</f>
        <v>0</v>
      </c>
      <c r="S106" s="162" t="n">
        <f aca="false">SUMIFS('إذن توريد منتجات'!$L$6:$L$400,'إذن توريد منتجات'!$E$6:$E$400,E106,'إذن توريد منتجات'!$F$6:$F$400,F106,'إذن توريد منتجات'!$G$6:$G$400,"7XL")-SUMIFS('إذن صرف منتجات'!$L$6:$L$400,'إذن صرف منتجات'!$E$6:$E$400,E106,'إذن صرف منتجات'!$F$6:$F$400,F106,'إذن صرف منتجات'!$G$6:$G$400,"7XL")</f>
        <v>0</v>
      </c>
      <c r="T106" s="163" t="n">
        <f aca="false">SUM(I106:S106)</f>
        <v>0</v>
      </c>
      <c r="U106" s="114"/>
    </row>
    <row r="107" customFormat="false" ht="15" hidden="false" customHeight="true" outlineLevel="0" collapsed="false">
      <c r="A107" s="157"/>
      <c r="B107" s="178"/>
      <c r="C107" s="112"/>
      <c r="D107" s="157" t="n">
        <v>83</v>
      </c>
      <c r="E107" s="178" t="s">
        <v>70</v>
      </c>
      <c r="F107" s="112" t="str">
        <f aca="false">إعدادات!$E$17</f>
        <v>نبيتي</v>
      </c>
      <c r="G107" s="159"/>
      <c r="H107" s="160"/>
      <c r="I107" s="161" t="n">
        <f aca="false">SUMIFS('إذن توريد منتجات'!$L$6:$L$400,'إذن توريد منتجات'!$E$6:$E$400,E107,'إذن توريد منتجات'!$F$6:$F$400,F107,'إذن توريد منتجات'!$G$6:$G$400,"XS")-SUMIFS('إذن صرف منتجات'!$L$6:$L$400,'إذن صرف منتجات'!$E$6:$E$400,E107,'إذن صرف منتجات'!$F$6:$F$400,F107,'إذن صرف منتجات'!$G$6:$G$400,"XS")</f>
        <v>0</v>
      </c>
      <c r="J107" s="161" t="n">
        <f aca="false">SUMIFS('إذن توريد منتجات'!$L$6:$L$400,'إذن توريد منتجات'!$E$6:$E$400,E107,'إذن توريد منتجات'!$F$6:$F$400,F107,'إذن توريد منتجات'!$G$6:$G$400,"S")-SUMIFS('إذن صرف منتجات'!$L$6:$L$400,'إذن صرف منتجات'!$E$6:$E$400,E107,'إذن صرف منتجات'!$F$6:$F$400,F107,'إذن صرف منتجات'!$G$6:$G$400,"S")</f>
        <v>0</v>
      </c>
      <c r="K107" s="161" t="n">
        <f aca="false">SUMIFS('إذن توريد منتجات'!$L$6:$L$400,'إذن توريد منتجات'!$E$6:$E$400,E107,'إذن توريد منتجات'!$F$6:$F$400,F107,'إذن توريد منتجات'!$G$6:$G$400,"M")-SUMIFS('إذن صرف منتجات'!$L$6:$L$400,'إذن صرف منتجات'!$E$6:$E$400,E107,'إذن صرف منتجات'!$F$6:$F$400,F107,'إذن صرف منتجات'!$G$6:$G$400,"M")</f>
        <v>0</v>
      </c>
      <c r="L107" s="161" t="n">
        <f aca="false">SUMIFS('إذن توريد منتجات'!$L$6:$L$400,'إذن توريد منتجات'!$E$6:$E$400,E107,'إذن توريد منتجات'!$F$6:$F$400,F107,'إذن توريد منتجات'!$G$6:$G$400,"L")-SUMIFS('إذن صرف منتجات'!$L$6:$L$400,'إذن صرف منتجات'!$E$6:$E$400,E107,'إذن صرف منتجات'!$F$6:$F$400,F107,'إذن صرف منتجات'!$G$6:$G$400,"L")</f>
        <v>0</v>
      </c>
      <c r="M107" s="161" t="n">
        <f aca="false">SUMIFS('إذن توريد منتجات'!$L$6:$L$400,'إذن توريد منتجات'!$E$6:$E$400,E107,'إذن توريد منتجات'!$F$6:$F$400,F107,'إذن توريد منتجات'!$G$6:$G$400,"XL")-SUMIFS('إذن صرف منتجات'!$L$6:$L$400,'إذن صرف منتجات'!$E$6:$E$400,E107,'إذن صرف منتجات'!$F$6:$F$400,F107,'إذن صرف منتجات'!$G$6:$G$400,"XL")</f>
        <v>0</v>
      </c>
      <c r="N107" s="161" t="n">
        <f aca="false">SUMIFS('إذن توريد منتجات'!$L$6:$L$400,'إذن توريد منتجات'!$E$6:$E$400,E107,'إذن توريد منتجات'!$F$6:$F$400,F107,'إذن توريد منتجات'!$G$6:$G$400,"2XL")-SUMIFS('إذن صرف منتجات'!$L$6:$L$400,'إذن صرف منتجات'!$E$6:$E$400,E107,'إذن صرف منتجات'!$F$6:$F$400,F107,'إذن صرف منتجات'!$G$6:$G$400,"2XL")</f>
        <v>0</v>
      </c>
      <c r="O107" s="161" t="n">
        <f aca="false">SUMIFS('إذن توريد منتجات'!$L$6:$L$400,'إذن توريد منتجات'!$E$6:$E$400,E107,'إذن توريد منتجات'!$F$6:$F$400,F107,'إذن توريد منتجات'!$G$6:$G$400,"3XL")-SUMIFS('إذن صرف منتجات'!$L$6:$L$400,'إذن صرف منتجات'!$E$6:$E$400,E107,'إذن صرف منتجات'!$F$6:$F$400,F107,'إذن صرف منتجات'!$G$6:$G$400,"3XL")</f>
        <v>0</v>
      </c>
      <c r="P107" s="161" t="n">
        <f aca="false">SUMIFS('إذن توريد منتجات'!$L$6:$L$400,'إذن توريد منتجات'!$E$6:$E$400,E107,'إذن توريد منتجات'!$F$6:$F$400,F107,'إذن توريد منتجات'!$G$6:$G$400,"4XL")-SUMIFS('إذن صرف منتجات'!$L$6:$L$400,'إذن صرف منتجات'!$E$6:$E$400,E107,'إذن صرف منتجات'!$F$6:$F$400,F107,'إذن صرف منتجات'!$G$6:$G$400,"4XL")</f>
        <v>0</v>
      </c>
      <c r="Q107" s="162" t="n">
        <f aca="false">SUMIFS('إذن توريد منتجات'!$L$6:$L$400,'إذن توريد منتجات'!$E$6:$E$400,E107,'إذن توريد منتجات'!$F$6:$F$400,F107,'إذن توريد منتجات'!$G$6:$G$400,"5XL")-SUMIFS('إذن صرف منتجات'!$L$6:$L$400,'إذن صرف منتجات'!$E$6:$E$400,E107,'إذن صرف منتجات'!$F$6:$F$400,F107,'إذن صرف منتجات'!$G$6:$G$400,"5XL")</f>
        <v>0</v>
      </c>
      <c r="R107" s="162" t="n">
        <f aca="false">SUMIFS('إذن توريد منتجات'!$L$6:$L$400,'إذن توريد منتجات'!$E$6:$E$400,E107,'إذن توريد منتجات'!$F$6:$F$400,F107,'إذن توريد منتجات'!$G$6:$G$400,"6XL")-SUMIFS('إذن صرف منتجات'!$L$6:$L$400,'إذن صرف منتجات'!$E$6:$E$400,E107,'إذن صرف منتجات'!$F$6:$F$400,F107,'إذن صرف منتجات'!$G$6:$G$400,"6XL")</f>
        <v>0</v>
      </c>
      <c r="S107" s="162" t="n">
        <f aca="false">SUMIFS('إذن توريد منتجات'!$L$6:$L$400,'إذن توريد منتجات'!$E$6:$E$400,E107,'إذن توريد منتجات'!$F$6:$F$400,F107,'إذن توريد منتجات'!$G$6:$G$400,"7XL")-SUMIFS('إذن صرف منتجات'!$L$6:$L$400,'إذن صرف منتجات'!$E$6:$E$400,E107,'إذن صرف منتجات'!$F$6:$F$400,F107,'إذن صرف منتجات'!$G$6:$G$400,"7XL")</f>
        <v>0</v>
      </c>
      <c r="T107" s="163" t="n">
        <f aca="false">SUM(I107:S107)</f>
        <v>0</v>
      </c>
      <c r="U107" s="164"/>
    </row>
    <row r="108" customFormat="false" ht="15" hidden="false" customHeight="true" outlineLevel="0" collapsed="false">
      <c r="A108" s="96"/>
      <c r="B108" s="178"/>
      <c r="C108" s="111"/>
      <c r="D108" s="96" t="n">
        <v>84</v>
      </c>
      <c r="E108" s="178" t="s">
        <v>70</v>
      </c>
      <c r="F108" s="111" t="str">
        <f aca="false">إعدادات!$E$18</f>
        <v>منت جرين</v>
      </c>
      <c r="G108" s="159"/>
      <c r="H108" s="160"/>
      <c r="I108" s="165" t="n">
        <f aca="false">SUMIFS('إذن توريد منتجات'!$L$6:$L$400,'إذن توريد منتجات'!$E$6:$E$400,E108,'إذن توريد منتجات'!$F$6:$F$400,F108,'إذن توريد منتجات'!$G$6:$G$400,"XS")-SUMIFS('إذن صرف منتجات'!$L$6:$L$400,'إذن صرف منتجات'!$E$6:$E$400,E108,'إذن صرف منتجات'!$F$6:$F$400,F108,'إذن صرف منتجات'!$G$6:$G$400,"XS")</f>
        <v>0</v>
      </c>
      <c r="J108" s="165" t="n">
        <f aca="false">SUMIFS('إذن توريد منتجات'!$L$6:$L$400,'إذن توريد منتجات'!$E$6:$E$400,E108,'إذن توريد منتجات'!$F$6:$F$400,F108,'إذن توريد منتجات'!$G$6:$G$400,"S")-SUMIFS('إذن صرف منتجات'!$L$6:$L$400,'إذن صرف منتجات'!$E$6:$E$400,E108,'إذن صرف منتجات'!$F$6:$F$400,F108,'إذن صرف منتجات'!$G$6:$G$400,"S")</f>
        <v>0</v>
      </c>
      <c r="K108" s="165" t="n">
        <f aca="false">SUMIFS('إذن توريد منتجات'!$L$6:$L$400,'إذن توريد منتجات'!$E$6:$E$400,E108,'إذن توريد منتجات'!$F$6:$F$400,F108,'إذن توريد منتجات'!$G$6:$G$400,"M")-SUMIFS('إذن صرف منتجات'!$L$6:$L$400,'إذن صرف منتجات'!$E$6:$E$400,E108,'إذن صرف منتجات'!$F$6:$F$400,F108,'إذن صرف منتجات'!$G$6:$G$400,"M")</f>
        <v>0</v>
      </c>
      <c r="L108" s="165" t="n">
        <f aca="false">SUMIFS('إذن توريد منتجات'!$L$6:$L$400,'إذن توريد منتجات'!$E$6:$E$400,E108,'إذن توريد منتجات'!$F$6:$F$400,F108,'إذن توريد منتجات'!$G$6:$G$400,"L")-SUMIFS('إذن صرف منتجات'!$L$6:$L$400,'إذن صرف منتجات'!$E$6:$E$400,E108,'إذن صرف منتجات'!$F$6:$F$400,F108,'إذن صرف منتجات'!$G$6:$G$400,"L")</f>
        <v>0</v>
      </c>
      <c r="M108" s="165" t="n">
        <f aca="false">SUMIFS('إذن توريد منتجات'!$L$6:$L$400,'إذن توريد منتجات'!$E$6:$E$400,E108,'إذن توريد منتجات'!$F$6:$F$400,F108,'إذن توريد منتجات'!$G$6:$G$400,"XL")-SUMIFS('إذن صرف منتجات'!$L$6:$L$400,'إذن صرف منتجات'!$E$6:$E$400,E108,'إذن صرف منتجات'!$F$6:$F$400,F108,'إذن صرف منتجات'!$G$6:$G$400,"XL")</f>
        <v>0</v>
      </c>
      <c r="N108" s="165" t="n">
        <f aca="false">SUMIFS('إذن توريد منتجات'!$L$6:$L$400,'إذن توريد منتجات'!$E$6:$E$400,E108,'إذن توريد منتجات'!$F$6:$F$400,F108,'إذن توريد منتجات'!$G$6:$G$400,"2XL")-SUMIFS('إذن صرف منتجات'!$L$6:$L$400,'إذن صرف منتجات'!$E$6:$E$400,E108,'إذن صرف منتجات'!$F$6:$F$400,F108,'إذن صرف منتجات'!$G$6:$G$400,"2XL")</f>
        <v>0</v>
      </c>
      <c r="O108" s="165" t="n">
        <f aca="false">SUMIFS('إذن توريد منتجات'!$L$6:$L$400,'إذن توريد منتجات'!$E$6:$E$400,E108,'إذن توريد منتجات'!$F$6:$F$400,F108,'إذن توريد منتجات'!$G$6:$G$400,"3XL")-SUMIFS('إذن صرف منتجات'!$L$6:$L$400,'إذن صرف منتجات'!$E$6:$E$400,E108,'إذن صرف منتجات'!$F$6:$F$400,F108,'إذن صرف منتجات'!$G$6:$G$400,"3XL")</f>
        <v>0</v>
      </c>
      <c r="P108" s="165" t="n">
        <f aca="false">SUMIFS('إذن توريد منتجات'!$L$6:$L$400,'إذن توريد منتجات'!$E$6:$E$400,E108,'إذن توريد منتجات'!$F$6:$F$400,F108,'إذن توريد منتجات'!$G$6:$G$400,"4XL")-SUMIFS('إذن صرف منتجات'!$L$6:$L$400,'إذن صرف منتجات'!$E$6:$E$400,E108,'إذن صرف منتجات'!$F$6:$F$400,F108,'إذن صرف منتجات'!$G$6:$G$400,"4XL")</f>
        <v>0</v>
      </c>
      <c r="Q108" s="162" t="n">
        <f aca="false">SUMIFS('إذن توريد منتجات'!$L$6:$L$400,'إذن توريد منتجات'!$E$6:$E$400,E108,'إذن توريد منتجات'!$F$6:$F$400,F108,'إذن توريد منتجات'!$G$6:$G$400,"5XL")-SUMIFS('إذن صرف منتجات'!$L$6:$L$400,'إذن صرف منتجات'!$E$6:$E$400,E108,'إذن صرف منتجات'!$F$6:$F$400,F108,'إذن صرف منتجات'!$G$6:$G$400,"5XL")</f>
        <v>0</v>
      </c>
      <c r="R108" s="162" t="n">
        <f aca="false">SUMIFS('إذن توريد منتجات'!$L$6:$L$400,'إذن توريد منتجات'!$E$6:$E$400,E108,'إذن توريد منتجات'!$F$6:$F$400,F108,'إذن توريد منتجات'!$G$6:$G$400,"6XL")-SUMIFS('إذن صرف منتجات'!$L$6:$L$400,'إذن صرف منتجات'!$E$6:$E$400,E108,'إذن صرف منتجات'!$F$6:$F$400,F108,'إذن صرف منتجات'!$G$6:$G$400,"6XL")</f>
        <v>0</v>
      </c>
      <c r="S108" s="162" t="n">
        <f aca="false">SUMIFS('إذن توريد منتجات'!$L$6:$L$400,'إذن توريد منتجات'!$E$6:$E$400,E108,'إذن توريد منتجات'!$F$6:$F$400,F108,'إذن توريد منتجات'!$G$6:$G$400,"7XL")-SUMIFS('إذن صرف منتجات'!$L$6:$L$400,'إذن صرف منتجات'!$E$6:$E$400,E108,'إذن صرف منتجات'!$F$6:$F$400,F108,'إذن صرف منتجات'!$G$6:$G$400,"7XL")</f>
        <v>0</v>
      </c>
      <c r="T108" s="163" t="n">
        <f aca="false">SUM(I108:S108)</f>
        <v>0</v>
      </c>
      <c r="U108" s="114"/>
    </row>
    <row r="109" customFormat="false" ht="15" hidden="false" customHeight="true" outlineLevel="0" collapsed="false">
      <c r="A109" s="114"/>
      <c r="D109" s="114"/>
      <c r="I109" s="165" t="n">
        <f aca="false">SUMIFS('إذن توريد منتجات'!$J$6:$J$205,'إذن توريد منتجات'!$E$6:$E$205,E94,'إذن توريد منتجات'!$F$6:$F$205,F94,'إذن توريد منتجات'!$G$6:$G$205,"XS")-SUMIFS('إذن صرف منتجات'!$J$6:$J$205,'إذن صرف منتجات'!$E$6:$E$205,E94,'إذن صرف منتجات'!$F$6:$F$205,F94,'إذن صرف منتجات'!$G$6:$G$205,"XS")</f>
        <v>0</v>
      </c>
      <c r="J109" s="165" t="n">
        <f aca="false">SUMIFS('إذن توريد منتجات'!$J$6:$J$205,'إذن توريد منتجات'!$E$6:$E$205,E94,'إذن توريد منتجات'!$F$6:$F$205,F94,'إذن توريد منتجات'!$G$6:$G$205,"S")-SUMIFS('إذن صرف منتجات'!$J$6:$J$205,'إذن صرف منتجات'!$E$6:$E$205,E94,'إذن صرف منتجات'!$F$6:$F$205,F94,'إذن صرف منتجات'!$G$6:$G$205,"S")</f>
        <v>0</v>
      </c>
      <c r="K109" s="165" t="n">
        <f aca="false">SUMIFS('إذن توريد منتجات'!$J$6:$J$205,'إذن توريد منتجات'!$E$6:$E$205,E94,'إذن توريد منتجات'!$F$6:$F$205,F94,'إذن توريد منتجات'!$G$6:$G$205,"M")-SUMIFS('إذن صرف منتجات'!$J$6:$J$205,'إذن صرف منتجات'!$E$6:$E$205,E94,'إذن صرف منتجات'!$F$6:$F$205,F94,'إذن صرف منتجات'!$G$6:$G$205,"M")</f>
        <v>0</v>
      </c>
      <c r="L109" s="165" t="n">
        <f aca="false">SUMIFS('إذن توريد منتجات'!$J$6:$J$205,'إذن توريد منتجات'!$E$6:$E$205,E94,'إذن توريد منتجات'!$F$6:$F$205,F94,'إذن توريد منتجات'!$G$6:$G$205,"L")-SUMIFS('إذن صرف منتجات'!$J$6:$J$205,'إذن صرف منتجات'!$E$6:$E$205,E94,'إذن صرف منتجات'!$F$6:$F$205,F94,'إذن صرف منتجات'!$G$6:$G$205,"L")</f>
        <v>0</v>
      </c>
      <c r="M109" s="165" t="n">
        <f aca="false">SUMIFS('إذن توريد منتجات'!$J$6:$J$205,'إذن توريد منتجات'!$E$6:$E$205,E94,'إذن توريد منتجات'!$F$6:$F$205,F94,'إذن توريد منتجات'!$G$6:$G$205,"XL")-SUMIFS('إذن صرف منتجات'!$J$6:$J$205,'إذن صرف منتجات'!$E$6:$E$205,E94,'إذن صرف منتجات'!$F$6:$F$205,F94,'إذن صرف منتجات'!$G$6:$G$205,"XL")</f>
        <v>0</v>
      </c>
      <c r="N109" s="165" t="n">
        <f aca="false">SUMIFS('إذن توريد منتجات'!$J$6:$J$205,'إذن توريد منتجات'!$E$6:$E$205,E94,'إذن توريد منتجات'!$F$6:$F$205,F94,'إذن توريد منتجات'!$G$6:$G$205,"2XL")-SUMIFS('إذن صرف منتجات'!$J$6:$J$205,'إذن صرف منتجات'!$E$6:$E$205,E94,'إذن صرف منتجات'!$F$6:$F$205,F94,'إذن صرف منتجات'!$G$6:$G$205,"2XL")</f>
        <v>0</v>
      </c>
      <c r="O109" s="165" t="n">
        <f aca="false">SUMIFS('إذن توريد منتجات'!$J$6:$J$205,'إذن توريد منتجات'!$E$6:$E$205,E94,'إذن توريد منتجات'!$F$6:$F$205,F94,'إذن توريد منتجات'!$G$6:$G$205,"3XL")-SUMIFS('إذن صرف منتجات'!$J$6:$J$205,'إذن صرف منتجات'!$E$6:$E$205,E94,'إذن صرف منتجات'!$F$6:$F$205,F94,'إذن صرف منتجات'!$G$6:$G$205,"3XL")</f>
        <v>0</v>
      </c>
      <c r="P109" s="165" t="n">
        <f aca="false">SUMIFS('إذن توريد منتجات'!$J$6:$J$205,'إذن توريد منتجات'!$E$6:$E$205,E94,'إذن توريد منتجات'!$F$6:$F$205,F94,'إذن توريد منتجات'!$G$6:$G$205,"4XL")-SUMIFS('إذن صرف منتجات'!$J$6:$J$205,'إذن صرف منتجات'!$E$6:$E$205,E94,'إذن صرف منتجات'!$F$6:$F$205,F94,'إذن صرف منتجات'!$G$6:$G$205,"4XL")</f>
        <v>0</v>
      </c>
      <c r="T109" s="179" t="n">
        <f aca="false">SUM(G94:N94)</f>
        <v>0</v>
      </c>
      <c r="U109" s="114"/>
    </row>
    <row r="110" customFormat="false" ht="15" hidden="false" customHeight="true" outlineLevel="0" collapsed="false">
      <c r="A110" s="164"/>
      <c r="B110" s="178"/>
      <c r="C110" s="115"/>
      <c r="D110" s="164"/>
      <c r="E110" s="178" t="s">
        <v>70</v>
      </c>
      <c r="F110" s="115" t="str">
        <f aca="false">إعدادات!$E$20</f>
        <v>روز</v>
      </c>
      <c r="G110" s="159"/>
      <c r="H110" s="160"/>
      <c r="I110" s="165" t="n">
        <f aca="false">SUMIFS('إذن توريد منتجات'!$L$6:$L$400,'إذن توريد منتجات'!$E$6:$E$400,E110,'إذن توريد منتجات'!$F$6:$F$400,F110,'إذن توريد منتجات'!$G$6:$G$400,"XS")-SUMIFS('إذن صرف منتجات'!$L$6:$L$400,'إذن صرف منتجات'!$E$6:$E$400,E110,'إذن صرف منتجات'!$F$6:$F$400,F110,'إذن صرف منتجات'!$G$6:$G$400,"XS")</f>
        <v>0</v>
      </c>
      <c r="J110" s="165" t="n">
        <f aca="false">SUMIFS('إذن توريد منتجات'!$L$6:$L$400,'إذن توريد منتجات'!$E$6:$E$400,E110,'إذن توريد منتجات'!$F$6:$F$400,F110,'إذن توريد منتجات'!$G$6:$G$400,"S")-SUMIFS('إذن صرف منتجات'!$L$6:$L$400,'إذن صرف منتجات'!$E$6:$E$400,E110,'إذن صرف منتجات'!$F$6:$F$400,F110,'إذن صرف منتجات'!$G$6:$G$400,"S")</f>
        <v>0</v>
      </c>
      <c r="K110" s="165" t="n">
        <f aca="false">SUMIFS('إذن توريد منتجات'!$L$6:$L$400,'إذن توريد منتجات'!$E$6:$E$400,E110,'إذن توريد منتجات'!$F$6:$F$400,F110,'إذن توريد منتجات'!$G$6:$G$400,"M")-SUMIFS('إذن صرف منتجات'!$L$6:$L$400,'إذن صرف منتجات'!$E$6:$E$400,E110,'إذن صرف منتجات'!$F$6:$F$400,F110,'إذن صرف منتجات'!$G$6:$G$400,"M")</f>
        <v>0</v>
      </c>
      <c r="L110" s="165" t="n">
        <f aca="false">SUMIFS('إذن توريد منتجات'!$L$6:$L$400,'إذن توريد منتجات'!$E$6:$E$400,E110,'إذن توريد منتجات'!$F$6:$F$400,F110,'إذن توريد منتجات'!$G$6:$G$400,"L")-SUMIFS('إذن صرف منتجات'!$L$6:$L$400,'إذن صرف منتجات'!$E$6:$E$400,E110,'إذن صرف منتجات'!$F$6:$F$400,F110,'إذن صرف منتجات'!$G$6:$G$400,"L")</f>
        <v>0</v>
      </c>
      <c r="M110" s="165" t="n">
        <f aca="false">SUMIFS('إذن توريد منتجات'!$L$6:$L$400,'إذن توريد منتجات'!$E$6:$E$400,E110,'إذن توريد منتجات'!$F$6:$F$400,F110,'إذن توريد منتجات'!$G$6:$G$400,"XL")-SUMIFS('إذن صرف منتجات'!$L$6:$L$400,'إذن صرف منتجات'!$E$6:$E$400,E110,'إذن صرف منتجات'!$F$6:$F$400,F110,'إذن صرف منتجات'!$G$6:$G$400,"XL")</f>
        <v>0</v>
      </c>
      <c r="N110" s="165" t="n">
        <f aca="false">SUMIFS('إذن توريد منتجات'!$L$6:$L$400,'إذن توريد منتجات'!$E$6:$E$400,E110,'إذن توريد منتجات'!$F$6:$F$400,F110,'إذن توريد منتجات'!$G$6:$G$400,"2XL")-SUMIFS('إذن صرف منتجات'!$L$6:$L$400,'إذن صرف منتجات'!$E$6:$E$400,E110,'إذن صرف منتجات'!$F$6:$F$400,F110,'إذن صرف منتجات'!$G$6:$G$400,"2XL")</f>
        <v>0</v>
      </c>
      <c r="O110" s="165" t="n">
        <f aca="false">SUMIFS('إذن توريد منتجات'!$L$6:$L$400,'إذن توريد منتجات'!$E$6:$E$400,E110,'إذن توريد منتجات'!$F$6:$F$400,F110,'إذن توريد منتجات'!$G$6:$G$400,"3XL")-SUMIFS('إذن صرف منتجات'!$L$6:$L$400,'إذن صرف منتجات'!$E$6:$E$400,E110,'إذن صرف منتجات'!$F$6:$F$400,F110,'إذن صرف منتجات'!$G$6:$G$400,"3XL")</f>
        <v>0</v>
      </c>
      <c r="P110" s="165" t="n">
        <f aca="false">SUMIFS('إذن توريد منتجات'!$L$6:$L$400,'إذن توريد منتجات'!$E$6:$E$400,E110,'إذن توريد منتجات'!$F$6:$F$400,F110,'إذن توريد منتجات'!$G$6:$G$400,"4XL")-SUMIFS('إذن صرف منتجات'!$L$6:$L$400,'إذن صرف منتجات'!$E$6:$E$400,E110,'إذن صرف منتجات'!$F$6:$F$400,F110,'إذن صرف منتجات'!$G$6:$G$400,"4XL")</f>
        <v>0</v>
      </c>
      <c r="Q110" s="162" t="n">
        <f aca="false">SUMIFS('إذن توريد منتجات'!$L$6:$L$400,'إذن توريد منتجات'!$E$6:$E$400,E110,'إذن توريد منتجات'!$F$6:$F$400,F110,'إذن توريد منتجات'!$G$6:$G$400,"5XL")-SUMIFS('إذن صرف منتجات'!$L$6:$L$400,'إذن صرف منتجات'!$E$6:$E$400,E110,'إذن صرف منتجات'!$F$6:$F$400,F110,'إذن صرف منتجات'!$G$6:$G$400,"5XL")</f>
        <v>0</v>
      </c>
      <c r="R110" s="162" t="n">
        <f aca="false">SUMIFS('إذن توريد منتجات'!$L$6:$L$400,'إذن توريد منتجات'!$E$6:$E$400,E110,'إذن توريد منتجات'!$F$6:$F$400,F110,'إذن توريد منتجات'!$G$6:$G$400,"6XL")-SUMIFS('إذن صرف منتجات'!$L$6:$L$400,'إذن صرف منتجات'!$E$6:$E$400,E110,'إذن صرف منتجات'!$F$6:$F$400,F110,'إذن صرف منتجات'!$G$6:$G$400,"6XL")</f>
        <v>0</v>
      </c>
      <c r="S110" s="162" t="n">
        <f aca="false">SUMIFS('إذن توريد منتجات'!$L$6:$L$400,'إذن توريد منتجات'!$E$6:$E$400,E110,'إذن توريد منتجات'!$F$6:$F$400,F110,'إذن توريد منتجات'!$G$6:$G$400,"7XL")-SUMIFS('إذن صرف منتجات'!$L$6:$L$400,'إذن صرف منتجات'!$E$6:$E$400,E110,'إذن صرف منتجات'!$F$6:$F$400,F110,'إذن صرف منتجات'!$G$6:$G$400,"7XL")</f>
        <v>0</v>
      </c>
      <c r="T110" s="163" t="n">
        <f aca="false">SUM(I110:S110)</f>
        <v>0</v>
      </c>
      <c r="U110" s="114"/>
    </row>
    <row r="111" customFormat="false" ht="15" hidden="false" customHeight="true" outlineLevel="0" collapsed="false">
      <c r="A111" s="114"/>
      <c r="B111" s="178"/>
      <c r="C111" s="116"/>
      <c r="D111" s="114"/>
      <c r="E111" s="178" t="s">
        <v>70</v>
      </c>
      <c r="F111" s="116" t="str">
        <f aca="false">إعدادات!$E$21</f>
        <v>موف فاتح</v>
      </c>
      <c r="G111" s="159"/>
      <c r="H111" s="160"/>
      <c r="I111" s="161" t="n">
        <f aca="false">SUMIFS('إذن توريد منتجات'!$L$6:$L$400,'إذن توريد منتجات'!$E$6:$E$400,E111,'إذن توريد منتجات'!$F$6:$F$400,F111,'إذن توريد منتجات'!$G$6:$G$400,"XS")-SUMIFS('إذن صرف منتجات'!$L$6:$L$400,'إذن صرف منتجات'!$E$6:$E$400,E111,'إذن صرف منتجات'!$F$6:$F$400,F111,'إذن صرف منتجات'!$G$6:$G$400,"XS")</f>
        <v>0</v>
      </c>
      <c r="J111" s="161" t="n">
        <f aca="false">SUMIFS('إذن توريد منتجات'!$L$6:$L$400,'إذن توريد منتجات'!$E$6:$E$400,E111,'إذن توريد منتجات'!$F$6:$F$400,F111,'إذن توريد منتجات'!$G$6:$G$400,"S")-SUMIFS('إذن صرف منتجات'!$L$6:$L$400,'إذن صرف منتجات'!$E$6:$E$400,E111,'إذن صرف منتجات'!$F$6:$F$400,F111,'إذن صرف منتجات'!$G$6:$G$400,"S")</f>
        <v>0</v>
      </c>
      <c r="K111" s="161" t="n">
        <f aca="false">SUMIFS('إذن توريد منتجات'!$L$6:$L$400,'إذن توريد منتجات'!$E$6:$E$400,E111,'إذن توريد منتجات'!$F$6:$F$400,F111,'إذن توريد منتجات'!$G$6:$G$400,"M")-SUMIFS('إذن صرف منتجات'!$L$6:$L$400,'إذن صرف منتجات'!$E$6:$E$400,E111,'إذن صرف منتجات'!$F$6:$F$400,F111,'إذن صرف منتجات'!$G$6:$G$400,"M")</f>
        <v>0</v>
      </c>
      <c r="L111" s="161" t="n">
        <f aca="false">SUMIFS('إذن توريد منتجات'!$L$6:$L$400,'إذن توريد منتجات'!$E$6:$E$400,E111,'إذن توريد منتجات'!$F$6:$F$400,F111,'إذن توريد منتجات'!$G$6:$G$400,"L")-SUMIFS('إذن صرف منتجات'!$L$6:$L$400,'إذن صرف منتجات'!$E$6:$E$400,E111,'إذن صرف منتجات'!$F$6:$F$400,F111,'إذن صرف منتجات'!$G$6:$G$400,"L")</f>
        <v>0</v>
      </c>
      <c r="M111" s="161" t="n">
        <f aca="false">SUMIFS('إذن توريد منتجات'!$L$6:$L$400,'إذن توريد منتجات'!$E$6:$E$400,E111,'إذن توريد منتجات'!$F$6:$F$400,F111,'إذن توريد منتجات'!$G$6:$G$400,"XL")-SUMIFS('إذن صرف منتجات'!$L$6:$L$400,'إذن صرف منتجات'!$E$6:$E$400,E111,'إذن صرف منتجات'!$F$6:$F$400,F111,'إذن صرف منتجات'!$G$6:$G$400,"XL")</f>
        <v>0</v>
      </c>
      <c r="N111" s="161" t="n">
        <f aca="false">SUMIFS('إذن توريد منتجات'!$L$6:$L$400,'إذن توريد منتجات'!$E$6:$E$400,E111,'إذن توريد منتجات'!$F$6:$F$400,F111,'إذن توريد منتجات'!$G$6:$G$400,"2XL")-SUMIFS('إذن صرف منتجات'!$L$6:$L$400,'إذن صرف منتجات'!$E$6:$E$400,E111,'إذن صرف منتجات'!$F$6:$F$400,F111,'إذن صرف منتجات'!$G$6:$G$400,"2XL")</f>
        <v>0</v>
      </c>
      <c r="O111" s="161" t="n">
        <f aca="false">SUMIFS('إذن توريد منتجات'!$L$6:$L$400,'إذن توريد منتجات'!$E$6:$E$400,E111,'إذن توريد منتجات'!$F$6:$F$400,F111,'إذن توريد منتجات'!$G$6:$G$400,"3XL")-SUMIFS('إذن صرف منتجات'!$L$6:$L$400,'إذن صرف منتجات'!$E$6:$E$400,E111,'إذن صرف منتجات'!$F$6:$F$400,F111,'إذن صرف منتجات'!$G$6:$G$400,"3XL")</f>
        <v>0</v>
      </c>
      <c r="P111" s="161" t="n">
        <f aca="false">SUMIFS('إذن توريد منتجات'!$L$6:$L$400,'إذن توريد منتجات'!$E$6:$E$400,E111,'إذن توريد منتجات'!$F$6:$F$400,F111,'إذن توريد منتجات'!$G$6:$G$400,"4XL")-SUMIFS('إذن صرف منتجات'!$L$6:$L$400,'إذن صرف منتجات'!$E$6:$E$400,E111,'إذن صرف منتجات'!$F$6:$F$400,F111,'إذن صرف منتجات'!$G$6:$G$400,"4XL")</f>
        <v>0</v>
      </c>
      <c r="Q111" s="162" t="n">
        <f aca="false">SUMIFS('إذن توريد منتجات'!$L$6:$L$400,'إذن توريد منتجات'!$E$6:$E$400,E111,'إذن توريد منتجات'!$F$6:$F$400,F111,'إذن توريد منتجات'!$G$6:$G$400,"5XL")-SUMIFS('إذن صرف منتجات'!$L$6:$L$400,'إذن صرف منتجات'!$E$6:$E$400,E111,'إذن صرف منتجات'!$F$6:$F$400,F111,'إذن صرف منتجات'!$G$6:$G$400,"5XL")</f>
        <v>0</v>
      </c>
      <c r="R111" s="162" t="n">
        <f aca="false">SUMIFS('إذن توريد منتجات'!$L$6:$L$400,'إذن توريد منتجات'!$E$6:$E$400,E111,'إذن توريد منتجات'!$F$6:$F$400,F111,'إذن توريد منتجات'!$G$6:$G$400,"6XL")-SUMIFS('إذن صرف منتجات'!$L$6:$L$400,'إذن صرف منتجات'!$E$6:$E$400,E111,'إذن صرف منتجات'!$F$6:$F$400,F111,'إذن صرف منتجات'!$G$6:$G$400,"6XL")</f>
        <v>0</v>
      </c>
      <c r="S111" s="162" t="n">
        <f aca="false">SUMIFS('إذن توريد منتجات'!$L$6:$L$400,'إذن توريد منتجات'!$E$6:$E$400,E111,'إذن توريد منتجات'!$F$6:$F$400,F111,'إذن توريد منتجات'!$G$6:$G$400,"7XL")-SUMIFS('إذن صرف منتجات'!$L$6:$L$400,'إذن صرف منتجات'!$E$6:$E$400,E111,'إذن صرف منتجات'!$F$6:$F$400,F111,'إذن صرف منتجات'!$G$6:$G$400,"7XL")</f>
        <v>0</v>
      </c>
      <c r="T111" s="163" t="n">
        <f aca="false">SUM(I111:S111)</f>
        <v>0</v>
      </c>
      <c r="U111" s="164"/>
    </row>
    <row r="112" customFormat="false" ht="15" hidden="false" customHeight="true" outlineLevel="0" collapsed="false">
      <c r="A112" s="180"/>
      <c r="B112" s="118"/>
      <c r="C112" s="118"/>
      <c r="D112" s="180" t="s">
        <v>211</v>
      </c>
      <c r="E112" s="118"/>
      <c r="F112" s="118"/>
      <c r="I112" s="118"/>
      <c r="J112" s="118"/>
      <c r="K112" s="118"/>
      <c r="L112" s="118"/>
      <c r="M112" s="118"/>
      <c r="N112" s="118"/>
      <c r="O112" s="118"/>
      <c r="P112" s="118"/>
      <c r="T112" s="118"/>
      <c r="U112" s="119"/>
    </row>
    <row r="113" customFormat="false" ht="15" hidden="false" customHeight="true" outlineLevel="0" collapsed="false">
      <c r="A113" s="157"/>
      <c r="B113" s="181"/>
      <c r="C113" s="97"/>
      <c r="D113" s="157" t="n">
        <v>85</v>
      </c>
      <c r="E113" s="181" t="s">
        <v>71</v>
      </c>
      <c r="F113" s="97" t="str">
        <f aca="false">إعدادات!$E$5</f>
        <v>كحلي</v>
      </c>
      <c r="G113" s="159"/>
      <c r="H113" s="160"/>
      <c r="I113" s="161" t="n">
        <f aca="false">SUMIFS('إذن توريد منتجات'!$L$6:$L$400,'إذن توريد منتجات'!$E$6:$E$400,E113,'إذن توريد منتجات'!$F$6:$F$400,F113,'إذن توريد منتجات'!$G$6:$G$400,"XS")-SUMIFS('إذن صرف منتجات'!$L$6:$L$400,'إذن صرف منتجات'!$E$6:$E$400,E113,'إذن صرف منتجات'!$F$6:$F$400,F113,'إذن صرف منتجات'!$G$6:$G$400,"XS")</f>
        <v>0</v>
      </c>
      <c r="J113" s="161" t="n">
        <f aca="false">SUMIFS('إذن توريد منتجات'!$L$6:$L$400,'إذن توريد منتجات'!$E$6:$E$400,E113,'إذن توريد منتجات'!$F$6:$F$400,F113,'إذن توريد منتجات'!$G$6:$G$400,"S")-SUMIFS('إذن صرف منتجات'!$L$6:$L$400,'إذن صرف منتجات'!$E$6:$E$400,E113,'إذن صرف منتجات'!$F$6:$F$400,F113,'إذن صرف منتجات'!$G$6:$G$400,"S")</f>
        <v>0</v>
      </c>
      <c r="K113" s="161" t="n">
        <f aca="false">SUMIFS('إذن توريد منتجات'!$L$6:$L$400,'إذن توريد منتجات'!$E$6:$E$400,E113,'إذن توريد منتجات'!$F$6:$F$400,F113,'إذن توريد منتجات'!$G$6:$G$400,"M")-SUMIFS('إذن صرف منتجات'!$L$6:$L$400,'إذن صرف منتجات'!$E$6:$E$400,E113,'إذن صرف منتجات'!$F$6:$F$400,F113,'إذن صرف منتجات'!$G$6:$G$400,"M")</f>
        <v>0</v>
      </c>
      <c r="L113" s="161" t="n">
        <f aca="false">SUMIFS('إذن توريد منتجات'!$L$6:$L$400,'إذن توريد منتجات'!$E$6:$E$400,E113,'إذن توريد منتجات'!$F$6:$F$400,F113,'إذن توريد منتجات'!$G$6:$G$400,"L")-SUMIFS('إذن صرف منتجات'!$L$6:$L$400,'إذن صرف منتجات'!$E$6:$E$400,E113,'إذن صرف منتجات'!$F$6:$F$400,F113,'إذن صرف منتجات'!$G$6:$G$400,"L")</f>
        <v>0</v>
      </c>
      <c r="M113" s="161" t="n">
        <f aca="false">SUMIFS('إذن توريد منتجات'!$L$6:$L$400,'إذن توريد منتجات'!$E$6:$E$400,E113,'إذن توريد منتجات'!$F$6:$F$400,F113,'إذن توريد منتجات'!$G$6:$G$400,"XL")-SUMIFS('إذن صرف منتجات'!$L$6:$L$400,'إذن صرف منتجات'!$E$6:$E$400,E113,'إذن صرف منتجات'!$F$6:$F$400,F113,'إذن صرف منتجات'!$G$6:$G$400,"XL")</f>
        <v>0</v>
      </c>
      <c r="N113" s="161" t="n">
        <f aca="false">SUMIFS('إذن توريد منتجات'!$L$6:$L$400,'إذن توريد منتجات'!$E$6:$E$400,E113,'إذن توريد منتجات'!$F$6:$F$400,F113,'إذن توريد منتجات'!$G$6:$G$400,"2XL")-SUMIFS('إذن صرف منتجات'!$L$6:$L$400,'إذن صرف منتجات'!$E$6:$E$400,E113,'إذن صرف منتجات'!$F$6:$F$400,F113,'إذن صرف منتجات'!$G$6:$G$400,"2XL")</f>
        <v>0</v>
      </c>
      <c r="O113" s="161" t="n">
        <f aca="false">SUMIFS('إذن توريد منتجات'!$L$6:$L$400,'إذن توريد منتجات'!$E$6:$E$400,E113,'إذن توريد منتجات'!$F$6:$F$400,F113,'إذن توريد منتجات'!$G$6:$G$400,"3XL")-SUMIFS('إذن صرف منتجات'!$L$6:$L$400,'إذن صرف منتجات'!$E$6:$E$400,E113,'إذن صرف منتجات'!$F$6:$F$400,F113,'إذن صرف منتجات'!$G$6:$G$400,"3XL")</f>
        <v>0</v>
      </c>
      <c r="P113" s="161" t="n">
        <f aca="false">SUMIFS('إذن توريد منتجات'!$L$6:$L$400,'إذن توريد منتجات'!$E$6:$E$400,E113,'إذن توريد منتجات'!$F$6:$F$400,F113,'إذن توريد منتجات'!$G$6:$G$400,"4XL")-SUMIFS('إذن صرف منتجات'!$L$6:$L$400,'إذن صرف منتجات'!$E$6:$E$400,E113,'إذن صرف منتجات'!$F$6:$F$400,F113,'إذن صرف منتجات'!$G$6:$G$400,"4XL")</f>
        <v>0</v>
      </c>
      <c r="Q113" s="162" t="n">
        <f aca="false">SUMIFS('إذن توريد منتجات'!$L$6:$L$400,'إذن توريد منتجات'!$E$6:$E$400,E113,'إذن توريد منتجات'!$F$6:$F$400,F113,'إذن توريد منتجات'!$G$6:$G$400,"5XL")-SUMIFS('إذن صرف منتجات'!$L$6:$L$400,'إذن صرف منتجات'!$E$6:$E$400,E113,'إذن صرف منتجات'!$F$6:$F$400,F113,'إذن صرف منتجات'!$G$6:$G$400,"5XL")</f>
        <v>0</v>
      </c>
      <c r="R113" s="162" t="n">
        <f aca="false">SUMIFS('إذن توريد منتجات'!$L$6:$L$400,'إذن توريد منتجات'!$E$6:$E$400,E113,'إذن توريد منتجات'!$F$6:$F$400,F113,'إذن توريد منتجات'!$G$6:$G$400,"6XL")-SUMIFS('إذن صرف منتجات'!$L$6:$L$400,'إذن صرف منتجات'!$E$6:$E$400,E113,'إذن صرف منتجات'!$F$6:$F$400,F113,'إذن صرف منتجات'!$G$6:$G$400,"6XL")</f>
        <v>0</v>
      </c>
      <c r="S113" s="162" t="n">
        <f aca="false">SUMIFS('إذن توريد منتجات'!$L$6:$L$400,'إذن توريد منتجات'!$E$6:$E$400,E113,'إذن توريد منتجات'!$F$6:$F$400,F113,'إذن توريد منتجات'!$G$6:$G$400,"7XL")-SUMIFS('إذن صرف منتجات'!$L$6:$L$400,'إذن صرف منتجات'!$E$6:$E$400,E113,'إذن صرف منتجات'!$F$6:$F$400,F113,'إذن صرف منتجات'!$G$6:$G$400,"7XL")</f>
        <v>0</v>
      </c>
      <c r="T113" s="163" t="n">
        <f aca="false">SUM(I113:S113)</f>
        <v>0</v>
      </c>
      <c r="U113" s="164"/>
    </row>
    <row r="114" customFormat="false" ht="15" hidden="false" customHeight="true" outlineLevel="0" collapsed="false">
      <c r="A114" s="96"/>
      <c r="B114" s="181"/>
      <c r="C114" s="101"/>
      <c r="D114" s="96" t="n">
        <v>86</v>
      </c>
      <c r="E114" s="181" t="s">
        <v>71</v>
      </c>
      <c r="F114" s="101" t="str">
        <f aca="false">إعدادات!$E$6</f>
        <v>تركوازي</v>
      </c>
      <c r="G114" s="159"/>
      <c r="H114" s="160"/>
      <c r="I114" s="165" t="n">
        <f aca="false">SUMIFS('إذن توريد منتجات'!$L$6:$L$400,'إذن توريد منتجات'!$E$6:$E$400,E114,'إذن توريد منتجات'!$F$6:$F$400,F114,'إذن توريد منتجات'!$G$6:$G$400,"XS")-SUMIFS('إذن صرف منتجات'!$L$6:$L$400,'إذن صرف منتجات'!$E$6:$E$400,E114,'إذن صرف منتجات'!$F$6:$F$400,F114,'إذن صرف منتجات'!$G$6:$G$400,"XS")</f>
        <v>0</v>
      </c>
      <c r="J114" s="165" t="n">
        <f aca="false">SUMIFS('إذن توريد منتجات'!$L$6:$L$400,'إذن توريد منتجات'!$E$6:$E$400,E114,'إذن توريد منتجات'!$F$6:$F$400,F114,'إذن توريد منتجات'!$G$6:$G$400,"S")-SUMIFS('إذن صرف منتجات'!$L$6:$L$400,'إذن صرف منتجات'!$E$6:$E$400,E114,'إذن صرف منتجات'!$F$6:$F$400,F114,'إذن صرف منتجات'!$G$6:$G$400,"S")</f>
        <v>0</v>
      </c>
      <c r="K114" s="165" t="n">
        <f aca="false">SUMIFS('إذن توريد منتجات'!$L$6:$L$400,'إذن توريد منتجات'!$E$6:$E$400,E114,'إذن توريد منتجات'!$F$6:$F$400,F114,'إذن توريد منتجات'!$G$6:$G$400,"M")-SUMIFS('إذن صرف منتجات'!$L$6:$L$400,'إذن صرف منتجات'!$E$6:$E$400,E114,'إذن صرف منتجات'!$F$6:$F$400,F114,'إذن صرف منتجات'!$G$6:$G$400,"M")</f>
        <v>0</v>
      </c>
      <c r="L114" s="165" t="n">
        <f aca="false">SUMIFS('إذن توريد منتجات'!$L$6:$L$400,'إذن توريد منتجات'!$E$6:$E$400,E114,'إذن توريد منتجات'!$F$6:$F$400,F114,'إذن توريد منتجات'!$G$6:$G$400,"L")-SUMIFS('إذن صرف منتجات'!$L$6:$L$400,'إذن صرف منتجات'!$E$6:$E$400,E114,'إذن صرف منتجات'!$F$6:$F$400,F114,'إذن صرف منتجات'!$G$6:$G$400,"L")</f>
        <v>0</v>
      </c>
      <c r="M114" s="165" t="n">
        <f aca="false">SUMIFS('إذن توريد منتجات'!$L$6:$L$400,'إذن توريد منتجات'!$E$6:$E$400,E114,'إذن توريد منتجات'!$F$6:$F$400,F114,'إذن توريد منتجات'!$G$6:$G$400,"XL")-SUMIFS('إذن صرف منتجات'!$L$6:$L$400,'إذن صرف منتجات'!$E$6:$E$400,E114,'إذن صرف منتجات'!$F$6:$F$400,F114,'إذن صرف منتجات'!$G$6:$G$400,"XL")</f>
        <v>0</v>
      </c>
      <c r="N114" s="165" t="n">
        <f aca="false">SUMIFS('إذن توريد منتجات'!$L$6:$L$400,'إذن توريد منتجات'!$E$6:$E$400,E114,'إذن توريد منتجات'!$F$6:$F$400,F114,'إذن توريد منتجات'!$G$6:$G$400,"2XL")-SUMIFS('إذن صرف منتجات'!$L$6:$L$400,'إذن صرف منتجات'!$E$6:$E$400,E114,'إذن صرف منتجات'!$F$6:$F$400,F114,'إذن صرف منتجات'!$G$6:$G$400,"2XL")</f>
        <v>0</v>
      </c>
      <c r="O114" s="165" t="n">
        <f aca="false">SUMIFS('إذن توريد منتجات'!$L$6:$L$400,'إذن توريد منتجات'!$E$6:$E$400,E114,'إذن توريد منتجات'!$F$6:$F$400,F114,'إذن توريد منتجات'!$G$6:$G$400,"3XL")-SUMIFS('إذن صرف منتجات'!$L$6:$L$400,'إذن صرف منتجات'!$E$6:$E$400,E114,'إذن صرف منتجات'!$F$6:$F$400,F114,'إذن صرف منتجات'!$G$6:$G$400,"3XL")</f>
        <v>0</v>
      </c>
      <c r="P114" s="165" t="n">
        <f aca="false">SUMIFS('إذن توريد منتجات'!$L$6:$L$400,'إذن توريد منتجات'!$E$6:$E$400,E114,'إذن توريد منتجات'!$F$6:$F$400,F114,'إذن توريد منتجات'!$G$6:$G$400,"4XL")-SUMIFS('إذن صرف منتجات'!$L$6:$L$400,'إذن صرف منتجات'!$E$6:$E$400,E114,'إذن صرف منتجات'!$F$6:$F$400,F114,'إذن صرف منتجات'!$G$6:$G$400,"4XL")</f>
        <v>0</v>
      </c>
      <c r="Q114" s="162" t="n">
        <f aca="false">SUMIFS('إذن توريد منتجات'!$L$6:$L$400,'إذن توريد منتجات'!$E$6:$E$400,E114,'إذن توريد منتجات'!$F$6:$F$400,F114,'إذن توريد منتجات'!$G$6:$G$400,"5XL")-SUMIFS('إذن صرف منتجات'!$L$6:$L$400,'إذن صرف منتجات'!$E$6:$E$400,E114,'إذن صرف منتجات'!$F$6:$F$400,F114,'إذن صرف منتجات'!$G$6:$G$400,"5XL")</f>
        <v>0</v>
      </c>
      <c r="R114" s="162" t="n">
        <f aca="false">SUMIFS('إذن توريد منتجات'!$L$6:$L$400,'إذن توريد منتجات'!$E$6:$E$400,E114,'إذن توريد منتجات'!$F$6:$F$400,F114,'إذن توريد منتجات'!$G$6:$G$400,"6XL")-SUMIFS('إذن صرف منتجات'!$L$6:$L$400,'إذن صرف منتجات'!$E$6:$E$400,E114,'إذن صرف منتجات'!$F$6:$F$400,F114,'إذن صرف منتجات'!$G$6:$G$400,"6XL")</f>
        <v>0</v>
      </c>
      <c r="S114" s="162" t="n">
        <f aca="false">SUMIFS('إذن توريد منتجات'!$L$6:$L$400,'إذن توريد منتجات'!$E$6:$E$400,E114,'إذن توريد منتجات'!$F$6:$F$400,F114,'إذن توريد منتجات'!$G$6:$G$400,"7XL")-SUMIFS('إذن صرف منتجات'!$L$6:$L$400,'إذن صرف منتجات'!$E$6:$E$400,E114,'إذن صرف منتجات'!$F$6:$F$400,F114,'إذن صرف منتجات'!$G$6:$G$400,"7XL")</f>
        <v>0</v>
      </c>
      <c r="T114" s="163" t="n">
        <f aca="false">SUM(I114:S114)</f>
        <v>0</v>
      </c>
      <c r="U114" s="114"/>
    </row>
    <row r="115" customFormat="false" ht="15" hidden="false" customHeight="true" outlineLevel="0" collapsed="false">
      <c r="A115" s="157"/>
      <c r="B115" s="181"/>
      <c r="C115" s="102"/>
      <c r="D115" s="157" t="n">
        <v>87</v>
      </c>
      <c r="E115" s="181" t="s">
        <v>71</v>
      </c>
      <c r="F115" s="102" t="str">
        <f aca="false">إعدادات!$E$7</f>
        <v>لبن</v>
      </c>
      <c r="G115" s="159"/>
      <c r="H115" s="160"/>
      <c r="I115" s="161" t="n">
        <f aca="false">SUMIFS('إذن توريد منتجات'!$L$6:$L$400,'إذن توريد منتجات'!$E$6:$E$400,E115,'إذن توريد منتجات'!$F$6:$F$400,F115,'إذن توريد منتجات'!$G$6:$G$400,"XS")-SUMIFS('إذن صرف منتجات'!$L$6:$L$400,'إذن صرف منتجات'!$E$6:$E$400,E115,'إذن صرف منتجات'!$F$6:$F$400,F115,'إذن صرف منتجات'!$G$6:$G$400,"XS")</f>
        <v>0</v>
      </c>
      <c r="J115" s="161" t="n">
        <f aca="false">SUMIFS('إذن توريد منتجات'!$L$6:$L$400,'إذن توريد منتجات'!$E$6:$E$400,E115,'إذن توريد منتجات'!$F$6:$F$400,F115,'إذن توريد منتجات'!$G$6:$G$400,"S")-SUMIFS('إذن صرف منتجات'!$L$6:$L$400,'إذن صرف منتجات'!$E$6:$E$400,E115,'إذن صرف منتجات'!$F$6:$F$400,F115,'إذن صرف منتجات'!$G$6:$G$400,"S")</f>
        <v>0</v>
      </c>
      <c r="K115" s="161" t="n">
        <f aca="false">SUMIFS('إذن توريد منتجات'!$L$6:$L$400,'إذن توريد منتجات'!$E$6:$E$400,E115,'إذن توريد منتجات'!$F$6:$F$400,F115,'إذن توريد منتجات'!$G$6:$G$400,"M")-SUMIFS('إذن صرف منتجات'!$L$6:$L$400,'إذن صرف منتجات'!$E$6:$E$400,E115,'إذن صرف منتجات'!$F$6:$F$400,F115,'إذن صرف منتجات'!$G$6:$G$400,"M")</f>
        <v>0</v>
      </c>
      <c r="L115" s="161" t="n">
        <f aca="false">SUMIFS('إذن توريد منتجات'!$L$6:$L$400,'إذن توريد منتجات'!$E$6:$E$400,E115,'إذن توريد منتجات'!$F$6:$F$400,F115,'إذن توريد منتجات'!$G$6:$G$400,"L")-SUMIFS('إذن صرف منتجات'!$L$6:$L$400,'إذن صرف منتجات'!$E$6:$E$400,E115,'إذن صرف منتجات'!$F$6:$F$400,F115,'إذن صرف منتجات'!$G$6:$G$400,"L")</f>
        <v>0</v>
      </c>
      <c r="M115" s="161" t="n">
        <f aca="false">SUMIFS('إذن توريد منتجات'!$L$6:$L$400,'إذن توريد منتجات'!$E$6:$E$400,E115,'إذن توريد منتجات'!$F$6:$F$400,F115,'إذن توريد منتجات'!$G$6:$G$400,"XL")-SUMIFS('إذن صرف منتجات'!$L$6:$L$400,'إذن صرف منتجات'!$E$6:$E$400,E115,'إذن صرف منتجات'!$F$6:$F$400,F115,'إذن صرف منتجات'!$G$6:$G$400,"XL")</f>
        <v>0</v>
      </c>
      <c r="N115" s="161" t="n">
        <f aca="false">SUMIFS('إذن توريد منتجات'!$L$6:$L$400,'إذن توريد منتجات'!$E$6:$E$400,E115,'إذن توريد منتجات'!$F$6:$F$400,F115,'إذن توريد منتجات'!$G$6:$G$400,"2XL")-SUMIFS('إذن صرف منتجات'!$L$6:$L$400,'إذن صرف منتجات'!$E$6:$E$400,E115,'إذن صرف منتجات'!$F$6:$F$400,F115,'إذن صرف منتجات'!$G$6:$G$400,"2XL")</f>
        <v>0</v>
      </c>
      <c r="O115" s="161" t="n">
        <f aca="false">SUMIFS('إذن توريد منتجات'!$L$6:$L$400,'إذن توريد منتجات'!$E$6:$E$400,E115,'إذن توريد منتجات'!$F$6:$F$400,F115,'إذن توريد منتجات'!$G$6:$G$400,"3XL")-SUMIFS('إذن صرف منتجات'!$L$6:$L$400,'إذن صرف منتجات'!$E$6:$E$400,E115,'إذن صرف منتجات'!$F$6:$F$400,F115,'إذن صرف منتجات'!$G$6:$G$400,"3XL")</f>
        <v>0</v>
      </c>
      <c r="P115" s="161" t="n">
        <f aca="false">SUMIFS('إذن توريد منتجات'!$L$6:$L$400,'إذن توريد منتجات'!$E$6:$E$400,E115,'إذن توريد منتجات'!$F$6:$F$400,F115,'إذن توريد منتجات'!$G$6:$G$400,"4XL")-SUMIFS('إذن صرف منتجات'!$L$6:$L$400,'إذن صرف منتجات'!$E$6:$E$400,E115,'إذن صرف منتجات'!$F$6:$F$400,F115,'إذن صرف منتجات'!$G$6:$G$400,"4XL")</f>
        <v>0</v>
      </c>
      <c r="Q115" s="162" t="n">
        <f aca="false">SUMIFS('إذن توريد منتجات'!$L$6:$L$400,'إذن توريد منتجات'!$E$6:$E$400,E115,'إذن توريد منتجات'!$F$6:$F$400,F115,'إذن توريد منتجات'!$G$6:$G$400,"5XL")-SUMIFS('إذن صرف منتجات'!$L$6:$L$400,'إذن صرف منتجات'!$E$6:$E$400,E115,'إذن صرف منتجات'!$F$6:$F$400,F115,'إذن صرف منتجات'!$G$6:$G$400,"5XL")</f>
        <v>0</v>
      </c>
      <c r="R115" s="162" t="n">
        <f aca="false">SUMIFS('إذن توريد منتجات'!$L$6:$L$400,'إذن توريد منتجات'!$E$6:$E$400,E115,'إذن توريد منتجات'!$F$6:$F$400,F115,'إذن توريد منتجات'!$G$6:$G$400,"6XL")-SUMIFS('إذن صرف منتجات'!$L$6:$L$400,'إذن صرف منتجات'!$E$6:$E$400,E115,'إذن صرف منتجات'!$F$6:$F$400,F115,'إذن صرف منتجات'!$G$6:$G$400,"6XL")</f>
        <v>0</v>
      </c>
      <c r="S115" s="162" t="n">
        <f aca="false">SUMIFS('إذن توريد منتجات'!$L$6:$L$400,'إذن توريد منتجات'!$E$6:$E$400,E115,'إذن توريد منتجات'!$F$6:$F$400,F115,'إذن توريد منتجات'!$G$6:$G$400,"7XL")-SUMIFS('إذن صرف منتجات'!$L$6:$L$400,'إذن صرف منتجات'!$E$6:$E$400,E115,'إذن صرف منتجات'!$F$6:$F$400,F115,'إذن صرف منتجات'!$G$6:$G$400,"7XL")</f>
        <v>0</v>
      </c>
      <c r="T115" s="163" t="n">
        <f aca="false">SUM(I115:S115)</f>
        <v>0</v>
      </c>
      <c r="U115" s="164"/>
    </row>
    <row r="116" customFormat="false" ht="15" hidden="false" customHeight="true" outlineLevel="0" collapsed="false">
      <c r="A116" s="96"/>
      <c r="B116" s="181"/>
      <c r="C116" s="103"/>
      <c r="D116" s="96" t="n">
        <v>88</v>
      </c>
      <c r="E116" s="181" t="s">
        <v>71</v>
      </c>
      <c r="F116" s="103" t="str">
        <f aca="false">إعدادات!$E$8</f>
        <v>أسود</v>
      </c>
      <c r="G116" s="159"/>
      <c r="H116" s="160"/>
      <c r="I116" s="165" t="n">
        <f aca="false">SUMIFS('إذن توريد منتجات'!$L$6:$L$400,'إذن توريد منتجات'!$E$6:$E$400,E116,'إذن توريد منتجات'!$F$6:$F$400,F116,'إذن توريد منتجات'!$G$6:$G$400,"XS")-SUMIFS('إذن صرف منتجات'!$L$6:$L$400,'إذن صرف منتجات'!$E$6:$E$400,E116,'إذن صرف منتجات'!$F$6:$F$400,F116,'إذن صرف منتجات'!$G$6:$G$400,"XS")</f>
        <v>0</v>
      </c>
      <c r="J116" s="165" t="n">
        <f aca="false">SUMIFS('إذن توريد منتجات'!$L$6:$L$400,'إذن توريد منتجات'!$E$6:$E$400,E116,'إذن توريد منتجات'!$F$6:$F$400,F116,'إذن توريد منتجات'!$G$6:$G$400,"S")-SUMIFS('إذن صرف منتجات'!$L$6:$L$400,'إذن صرف منتجات'!$E$6:$E$400,E116,'إذن صرف منتجات'!$F$6:$F$400,F116,'إذن صرف منتجات'!$G$6:$G$400,"S")</f>
        <v>0</v>
      </c>
      <c r="K116" s="165" t="n">
        <f aca="false">SUMIFS('إذن توريد منتجات'!$L$6:$L$400,'إذن توريد منتجات'!$E$6:$E$400,E116,'إذن توريد منتجات'!$F$6:$F$400,F116,'إذن توريد منتجات'!$G$6:$G$400,"M")-SUMIFS('إذن صرف منتجات'!$L$6:$L$400,'إذن صرف منتجات'!$E$6:$E$400,E116,'إذن صرف منتجات'!$F$6:$F$400,F116,'إذن صرف منتجات'!$G$6:$G$400,"M")</f>
        <v>0</v>
      </c>
      <c r="L116" s="165" t="n">
        <f aca="false">SUMIFS('إذن توريد منتجات'!$L$6:$L$400,'إذن توريد منتجات'!$E$6:$E$400,E116,'إذن توريد منتجات'!$F$6:$F$400,F116,'إذن توريد منتجات'!$G$6:$G$400,"L")-SUMIFS('إذن صرف منتجات'!$L$6:$L$400,'إذن صرف منتجات'!$E$6:$E$400,E116,'إذن صرف منتجات'!$F$6:$F$400,F116,'إذن صرف منتجات'!$G$6:$G$400,"L")</f>
        <v>0</v>
      </c>
      <c r="M116" s="165" t="n">
        <f aca="false">SUMIFS('إذن توريد منتجات'!$L$6:$L$400,'إذن توريد منتجات'!$E$6:$E$400,E116,'إذن توريد منتجات'!$F$6:$F$400,F116,'إذن توريد منتجات'!$G$6:$G$400,"XL")-SUMIFS('إذن صرف منتجات'!$L$6:$L$400,'إذن صرف منتجات'!$E$6:$E$400,E116,'إذن صرف منتجات'!$F$6:$F$400,F116,'إذن صرف منتجات'!$G$6:$G$400,"XL")</f>
        <v>0</v>
      </c>
      <c r="N116" s="165" t="n">
        <f aca="false">SUMIFS('إذن توريد منتجات'!$L$6:$L$400,'إذن توريد منتجات'!$E$6:$E$400,E116,'إذن توريد منتجات'!$F$6:$F$400,F116,'إذن توريد منتجات'!$G$6:$G$400,"2XL")-SUMIFS('إذن صرف منتجات'!$L$6:$L$400,'إذن صرف منتجات'!$E$6:$E$400,E116,'إذن صرف منتجات'!$F$6:$F$400,F116,'إذن صرف منتجات'!$G$6:$G$400,"2XL")</f>
        <v>0</v>
      </c>
      <c r="O116" s="165" t="n">
        <f aca="false">SUMIFS('إذن توريد منتجات'!$L$6:$L$400,'إذن توريد منتجات'!$E$6:$E$400,E116,'إذن توريد منتجات'!$F$6:$F$400,F116,'إذن توريد منتجات'!$G$6:$G$400,"3XL")-SUMIFS('إذن صرف منتجات'!$L$6:$L$400,'إذن صرف منتجات'!$E$6:$E$400,E116,'إذن صرف منتجات'!$F$6:$F$400,F116,'إذن صرف منتجات'!$G$6:$G$400,"3XL")</f>
        <v>0</v>
      </c>
      <c r="P116" s="165" t="n">
        <f aca="false">SUMIFS('إذن توريد منتجات'!$L$6:$L$400,'إذن توريد منتجات'!$E$6:$E$400,E116,'إذن توريد منتجات'!$F$6:$F$400,F116,'إذن توريد منتجات'!$G$6:$G$400,"4XL")-SUMIFS('إذن صرف منتجات'!$L$6:$L$400,'إذن صرف منتجات'!$E$6:$E$400,E116,'إذن صرف منتجات'!$F$6:$F$400,F116,'إذن صرف منتجات'!$G$6:$G$400,"4XL")</f>
        <v>0</v>
      </c>
      <c r="Q116" s="162" t="n">
        <f aca="false">SUMIFS('إذن توريد منتجات'!$L$6:$L$400,'إذن توريد منتجات'!$E$6:$E$400,E116,'إذن توريد منتجات'!$F$6:$F$400,F116,'إذن توريد منتجات'!$G$6:$G$400,"5XL")-SUMIFS('إذن صرف منتجات'!$L$6:$L$400,'إذن صرف منتجات'!$E$6:$E$400,E116,'إذن صرف منتجات'!$F$6:$F$400,F116,'إذن صرف منتجات'!$G$6:$G$400,"5XL")</f>
        <v>0</v>
      </c>
      <c r="R116" s="162" t="n">
        <f aca="false">SUMIFS('إذن توريد منتجات'!$L$6:$L$400,'إذن توريد منتجات'!$E$6:$E$400,E116,'إذن توريد منتجات'!$F$6:$F$400,F116,'إذن توريد منتجات'!$G$6:$G$400,"6XL")-SUMIFS('إذن صرف منتجات'!$L$6:$L$400,'إذن صرف منتجات'!$E$6:$E$400,E116,'إذن صرف منتجات'!$F$6:$F$400,F116,'إذن صرف منتجات'!$G$6:$G$400,"6XL")</f>
        <v>0</v>
      </c>
      <c r="S116" s="162" t="n">
        <f aca="false">SUMIFS('إذن توريد منتجات'!$L$6:$L$400,'إذن توريد منتجات'!$E$6:$E$400,E116,'إذن توريد منتجات'!$F$6:$F$400,F116,'إذن توريد منتجات'!$G$6:$G$400,"7XL")-SUMIFS('إذن صرف منتجات'!$L$6:$L$400,'إذن صرف منتجات'!$E$6:$E$400,E116,'إذن صرف منتجات'!$F$6:$F$400,F116,'إذن صرف منتجات'!$G$6:$G$400,"7XL")</f>
        <v>0</v>
      </c>
      <c r="T116" s="163" t="n">
        <f aca="false">SUM(I116:S116)</f>
        <v>0</v>
      </c>
      <c r="U116" s="114"/>
    </row>
    <row r="117" customFormat="false" ht="15" hidden="false" customHeight="true" outlineLevel="0" collapsed="false">
      <c r="A117" s="157"/>
      <c r="B117" s="181"/>
      <c r="C117" s="104"/>
      <c r="D117" s="157" t="n">
        <v>89</v>
      </c>
      <c r="E117" s="181" t="s">
        <v>71</v>
      </c>
      <c r="F117" s="104" t="str">
        <f aca="false">إعدادات!$E$9</f>
        <v>أبيض</v>
      </c>
      <c r="G117" s="159"/>
      <c r="H117" s="160"/>
      <c r="I117" s="161" t="n">
        <f aca="false">SUMIFS('إذن توريد منتجات'!$L$6:$L$400,'إذن توريد منتجات'!$E$6:$E$400,E117,'إذن توريد منتجات'!$F$6:$F$400,F117,'إذن توريد منتجات'!$G$6:$G$400,"XS")-SUMIFS('إذن صرف منتجات'!$L$6:$L$400,'إذن صرف منتجات'!$E$6:$E$400,E117,'إذن صرف منتجات'!$F$6:$F$400,F117,'إذن صرف منتجات'!$G$6:$G$400,"XS")</f>
        <v>0</v>
      </c>
      <c r="J117" s="161" t="n">
        <f aca="false">SUMIFS('إذن توريد منتجات'!$L$6:$L$400,'إذن توريد منتجات'!$E$6:$E$400,E117,'إذن توريد منتجات'!$F$6:$F$400,F117,'إذن توريد منتجات'!$G$6:$G$400,"S")-SUMIFS('إذن صرف منتجات'!$L$6:$L$400,'إذن صرف منتجات'!$E$6:$E$400,E117,'إذن صرف منتجات'!$F$6:$F$400,F117,'إذن صرف منتجات'!$G$6:$G$400,"S")</f>
        <v>0</v>
      </c>
      <c r="K117" s="161" t="n">
        <f aca="false">SUMIFS('إذن توريد منتجات'!$L$6:$L$400,'إذن توريد منتجات'!$E$6:$E$400,E117,'إذن توريد منتجات'!$F$6:$F$400,F117,'إذن توريد منتجات'!$G$6:$G$400,"M")-SUMIFS('إذن صرف منتجات'!$L$6:$L$400,'إذن صرف منتجات'!$E$6:$E$400,E117,'إذن صرف منتجات'!$F$6:$F$400,F117,'إذن صرف منتجات'!$G$6:$G$400,"M")</f>
        <v>0</v>
      </c>
      <c r="L117" s="161" t="n">
        <f aca="false">SUMIFS('إذن توريد منتجات'!$L$6:$L$400,'إذن توريد منتجات'!$E$6:$E$400,E117,'إذن توريد منتجات'!$F$6:$F$400,F117,'إذن توريد منتجات'!$G$6:$G$400,"L")-SUMIFS('إذن صرف منتجات'!$L$6:$L$400,'إذن صرف منتجات'!$E$6:$E$400,E117,'إذن صرف منتجات'!$F$6:$F$400,F117,'إذن صرف منتجات'!$G$6:$G$400,"L")</f>
        <v>0</v>
      </c>
      <c r="M117" s="161" t="n">
        <f aca="false">SUMIFS('إذن توريد منتجات'!$L$6:$L$400,'إذن توريد منتجات'!$E$6:$E$400,E117,'إذن توريد منتجات'!$F$6:$F$400,F117,'إذن توريد منتجات'!$G$6:$G$400,"XL")-SUMIFS('إذن صرف منتجات'!$L$6:$L$400,'إذن صرف منتجات'!$E$6:$E$400,E117,'إذن صرف منتجات'!$F$6:$F$400,F117,'إذن صرف منتجات'!$G$6:$G$400,"XL")</f>
        <v>0</v>
      </c>
      <c r="N117" s="161" t="n">
        <f aca="false">SUMIFS('إذن توريد منتجات'!$L$6:$L$400,'إذن توريد منتجات'!$E$6:$E$400,E117,'إذن توريد منتجات'!$F$6:$F$400,F117,'إذن توريد منتجات'!$G$6:$G$400,"2XL")-SUMIFS('إذن صرف منتجات'!$L$6:$L$400,'إذن صرف منتجات'!$E$6:$E$400,E117,'إذن صرف منتجات'!$F$6:$F$400,F117,'إذن صرف منتجات'!$G$6:$G$400,"2XL")</f>
        <v>0</v>
      </c>
      <c r="O117" s="161" t="n">
        <f aca="false">SUMIFS('إذن توريد منتجات'!$L$6:$L$400,'إذن توريد منتجات'!$E$6:$E$400,E117,'إذن توريد منتجات'!$F$6:$F$400,F117,'إذن توريد منتجات'!$G$6:$G$400,"3XL")-SUMIFS('إذن صرف منتجات'!$L$6:$L$400,'إذن صرف منتجات'!$E$6:$E$400,E117,'إذن صرف منتجات'!$F$6:$F$400,F117,'إذن صرف منتجات'!$G$6:$G$400,"3XL")</f>
        <v>0</v>
      </c>
      <c r="P117" s="161" t="n">
        <f aca="false">SUMIFS('إذن توريد منتجات'!$L$6:$L$400,'إذن توريد منتجات'!$E$6:$E$400,E117,'إذن توريد منتجات'!$F$6:$F$400,F117,'إذن توريد منتجات'!$G$6:$G$400,"4XL")-SUMIFS('إذن صرف منتجات'!$L$6:$L$400,'إذن صرف منتجات'!$E$6:$E$400,E117,'إذن صرف منتجات'!$F$6:$F$400,F117,'إذن صرف منتجات'!$G$6:$G$400,"4XL")</f>
        <v>0</v>
      </c>
      <c r="Q117" s="162" t="n">
        <f aca="false">SUMIFS('إذن توريد منتجات'!$L$6:$L$400,'إذن توريد منتجات'!$E$6:$E$400,E117,'إذن توريد منتجات'!$F$6:$F$400,F117,'إذن توريد منتجات'!$G$6:$G$400,"5XL")-SUMIFS('إذن صرف منتجات'!$L$6:$L$400,'إذن صرف منتجات'!$E$6:$E$400,E117,'إذن صرف منتجات'!$F$6:$F$400,F117,'إذن صرف منتجات'!$G$6:$G$400,"5XL")</f>
        <v>0</v>
      </c>
      <c r="R117" s="162" t="n">
        <f aca="false">SUMIFS('إذن توريد منتجات'!$L$6:$L$400,'إذن توريد منتجات'!$E$6:$E$400,E117,'إذن توريد منتجات'!$F$6:$F$400,F117,'إذن توريد منتجات'!$G$6:$G$400,"6XL")-SUMIFS('إذن صرف منتجات'!$L$6:$L$400,'إذن صرف منتجات'!$E$6:$E$400,E117,'إذن صرف منتجات'!$F$6:$F$400,F117,'إذن صرف منتجات'!$G$6:$G$400,"6XL")</f>
        <v>0</v>
      </c>
      <c r="S117" s="162" t="n">
        <f aca="false">SUMIFS('إذن توريد منتجات'!$L$6:$L$400,'إذن توريد منتجات'!$E$6:$E$400,E117,'إذن توريد منتجات'!$F$6:$F$400,F117,'إذن توريد منتجات'!$G$6:$G$400,"7XL")-SUMIFS('إذن صرف منتجات'!$L$6:$L$400,'إذن صرف منتجات'!$E$6:$E$400,E117,'إذن صرف منتجات'!$F$6:$F$400,F117,'إذن صرف منتجات'!$G$6:$G$400,"7XL")</f>
        <v>0</v>
      </c>
      <c r="T117" s="163" t="n">
        <f aca="false">SUM(I117:S117)</f>
        <v>0</v>
      </c>
      <c r="U117" s="164"/>
    </row>
    <row r="118" customFormat="false" ht="15" hidden="false" customHeight="true" outlineLevel="0" collapsed="false">
      <c r="A118" s="96"/>
      <c r="B118" s="181"/>
      <c r="C118" s="105"/>
      <c r="D118" s="96" t="n">
        <v>90</v>
      </c>
      <c r="E118" s="181" t="s">
        <v>71</v>
      </c>
      <c r="F118" s="105" t="str">
        <f aca="false">إعدادات!$E$10</f>
        <v>بن روز</v>
      </c>
      <c r="G118" s="159"/>
      <c r="H118" s="160"/>
      <c r="I118" s="165" t="n">
        <f aca="false">SUMIFS('إذن توريد منتجات'!$L$6:$L$400,'إذن توريد منتجات'!$E$6:$E$400,E118,'إذن توريد منتجات'!$F$6:$F$400,F118,'إذن توريد منتجات'!$G$6:$G$400,"XS")-SUMIFS('إذن صرف منتجات'!$L$6:$L$400,'إذن صرف منتجات'!$E$6:$E$400,E118,'إذن صرف منتجات'!$F$6:$F$400,F118,'إذن صرف منتجات'!$G$6:$G$400,"XS")</f>
        <v>0</v>
      </c>
      <c r="J118" s="165" t="n">
        <f aca="false">SUMIFS('إذن توريد منتجات'!$L$6:$L$400,'إذن توريد منتجات'!$E$6:$E$400,E118,'إذن توريد منتجات'!$F$6:$F$400,F118,'إذن توريد منتجات'!$G$6:$G$400,"S")-SUMIFS('إذن صرف منتجات'!$L$6:$L$400,'إذن صرف منتجات'!$E$6:$E$400,E118,'إذن صرف منتجات'!$F$6:$F$400,F118,'إذن صرف منتجات'!$G$6:$G$400,"S")</f>
        <v>0</v>
      </c>
      <c r="K118" s="165" t="n">
        <f aca="false">SUMIFS('إذن توريد منتجات'!$L$6:$L$400,'إذن توريد منتجات'!$E$6:$E$400,E118,'إذن توريد منتجات'!$F$6:$F$400,F118,'إذن توريد منتجات'!$G$6:$G$400,"M")-SUMIFS('إذن صرف منتجات'!$L$6:$L$400,'إذن صرف منتجات'!$E$6:$E$400,E118,'إذن صرف منتجات'!$F$6:$F$400,F118,'إذن صرف منتجات'!$G$6:$G$400,"M")</f>
        <v>0</v>
      </c>
      <c r="L118" s="165" t="n">
        <f aca="false">SUMIFS('إذن توريد منتجات'!$L$6:$L$400,'إذن توريد منتجات'!$E$6:$E$400,E118,'إذن توريد منتجات'!$F$6:$F$400,F118,'إذن توريد منتجات'!$G$6:$G$400,"L")-SUMIFS('إذن صرف منتجات'!$L$6:$L$400,'إذن صرف منتجات'!$E$6:$E$400,E118,'إذن صرف منتجات'!$F$6:$F$400,F118,'إذن صرف منتجات'!$G$6:$G$400,"L")</f>
        <v>0</v>
      </c>
      <c r="M118" s="165" t="n">
        <f aca="false">SUMIFS('إذن توريد منتجات'!$L$6:$L$400,'إذن توريد منتجات'!$E$6:$E$400,E118,'إذن توريد منتجات'!$F$6:$F$400,F118,'إذن توريد منتجات'!$G$6:$G$400,"XL")-SUMIFS('إذن صرف منتجات'!$L$6:$L$400,'إذن صرف منتجات'!$E$6:$E$400,E118,'إذن صرف منتجات'!$F$6:$F$400,F118,'إذن صرف منتجات'!$G$6:$G$400,"XL")</f>
        <v>0</v>
      </c>
      <c r="N118" s="165" t="n">
        <f aca="false">SUMIFS('إذن توريد منتجات'!$L$6:$L$400,'إذن توريد منتجات'!$E$6:$E$400,E118,'إذن توريد منتجات'!$F$6:$F$400,F118,'إذن توريد منتجات'!$G$6:$G$400,"2XL")-SUMIFS('إذن صرف منتجات'!$L$6:$L$400,'إذن صرف منتجات'!$E$6:$E$400,E118,'إذن صرف منتجات'!$F$6:$F$400,F118,'إذن صرف منتجات'!$G$6:$G$400,"2XL")</f>
        <v>0</v>
      </c>
      <c r="O118" s="165" t="n">
        <f aca="false">SUMIFS('إذن توريد منتجات'!$L$6:$L$400,'إذن توريد منتجات'!$E$6:$E$400,E118,'إذن توريد منتجات'!$F$6:$F$400,F118,'إذن توريد منتجات'!$G$6:$G$400,"3XL")-SUMIFS('إذن صرف منتجات'!$L$6:$L$400,'إذن صرف منتجات'!$E$6:$E$400,E118,'إذن صرف منتجات'!$F$6:$F$400,F118,'إذن صرف منتجات'!$G$6:$G$400,"3XL")</f>
        <v>0</v>
      </c>
      <c r="P118" s="165" t="n">
        <f aca="false">SUMIFS('إذن توريد منتجات'!$L$6:$L$400,'إذن توريد منتجات'!$E$6:$E$400,E118,'إذن توريد منتجات'!$F$6:$F$400,F118,'إذن توريد منتجات'!$G$6:$G$400,"4XL")-SUMIFS('إذن صرف منتجات'!$L$6:$L$400,'إذن صرف منتجات'!$E$6:$E$400,E118,'إذن صرف منتجات'!$F$6:$F$400,F118,'إذن صرف منتجات'!$G$6:$G$400,"4XL")</f>
        <v>0</v>
      </c>
      <c r="Q118" s="162" t="n">
        <f aca="false">SUMIFS('إذن توريد منتجات'!$L$6:$L$400,'إذن توريد منتجات'!$E$6:$E$400,E118,'إذن توريد منتجات'!$F$6:$F$400,F118,'إذن توريد منتجات'!$G$6:$G$400,"5XL")-SUMIFS('إذن صرف منتجات'!$L$6:$L$400,'إذن صرف منتجات'!$E$6:$E$400,E118,'إذن صرف منتجات'!$F$6:$F$400,F118,'إذن صرف منتجات'!$G$6:$G$400,"5XL")</f>
        <v>0</v>
      </c>
      <c r="R118" s="162" t="n">
        <f aca="false">SUMIFS('إذن توريد منتجات'!$L$6:$L$400,'إذن توريد منتجات'!$E$6:$E$400,E118,'إذن توريد منتجات'!$F$6:$F$400,F118,'إذن توريد منتجات'!$G$6:$G$400,"6XL")-SUMIFS('إذن صرف منتجات'!$L$6:$L$400,'إذن صرف منتجات'!$E$6:$E$400,E118,'إذن صرف منتجات'!$F$6:$F$400,F118,'إذن صرف منتجات'!$G$6:$G$400,"6XL")</f>
        <v>0</v>
      </c>
      <c r="S118" s="162" t="n">
        <f aca="false">SUMIFS('إذن توريد منتجات'!$L$6:$L$400,'إذن توريد منتجات'!$E$6:$E$400,E118,'إذن توريد منتجات'!$F$6:$F$400,F118,'إذن توريد منتجات'!$G$6:$G$400,"7XL")-SUMIFS('إذن صرف منتجات'!$L$6:$L$400,'إذن صرف منتجات'!$E$6:$E$400,E118,'إذن صرف منتجات'!$F$6:$F$400,F118,'إذن صرف منتجات'!$G$6:$G$400,"7XL")</f>
        <v>0</v>
      </c>
      <c r="T118" s="163" t="n">
        <f aca="false">SUM(I118:S118)</f>
        <v>0</v>
      </c>
      <c r="U118" s="114"/>
    </row>
    <row r="119" customFormat="false" ht="15" hidden="false" customHeight="true" outlineLevel="0" collapsed="false">
      <c r="A119" s="157"/>
      <c r="B119" s="181"/>
      <c r="C119" s="106"/>
      <c r="D119" s="157" t="n">
        <v>91</v>
      </c>
      <c r="E119" s="181" t="s">
        <v>71</v>
      </c>
      <c r="F119" s="106" t="str">
        <f aca="false">إعدادات!$E$11</f>
        <v>كشميري</v>
      </c>
      <c r="G119" s="159"/>
      <c r="H119" s="160"/>
      <c r="I119" s="161" t="n">
        <f aca="false">SUMIFS('إذن توريد منتجات'!$L$6:$L$400,'إذن توريد منتجات'!$E$6:$E$400,E119,'إذن توريد منتجات'!$F$6:$F$400,F119,'إذن توريد منتجات'!$G$6:$G$400,"XS")-SUMIFS('إذن صرف منتجات'!$L$6:$L$400,'إذن صرف منتجات'!$E$6:$E$400,E119,'إذن صرف منتجات'!$F$6:$F$400,F119,'إذن صرف منتجات'!$G$6:$G$400,"XS")</f>
        <v>0</v>
      </c>
      <c r="J119" s="161" t="n">
        <f aca="false">SUMIFS('إذن توريد منتجات'!$L$6:$L$400,'إذن توريد منتجات'!$E$6:$E$400,E119,'إذن توريد منتجات'!$F$6:$F$400,F119,'إذن توريد منتجات'!$G$6:$G$400,"S")-SUMIFS('إذن صرف منتجات'!$L$6:$L$400,'إذن صرف منتجات'!$E$6:$E$400,E119,'إذن صرف منتجات'!$F$6:$F$400,F119,'إذن صرف منتجات'!$G$6:$G$400,"S")</f>
        <v>0</v>
      </c>
      <c r="K119" s="161" t="n">
        <f aca="false">SUMIFS('إذن توريد منتجات'!$L$6:$L$400,'إذن توريد منتجات'!$E$6:$E$400,E119,'إذن توريد منتجات'!$F$6:$F$400,F119,'إذن توريد منتجات'!$G$6:$G$400,"M")-SUMIFS('إذن صرف منتجات'!$L$6:$L$400,'إذن صرف منتجات'!$E$6:$E$400,E119,'إذن صرف منتجات'!$F$6:$F$400,F119,'إذن صرف منتجات'!$G$6:$G$400,"M")</f>
        <v>0</v>
      </c>
      <c r="L119" s="161" t="n">
        <f aca="false">SUMIFS('إذن توريد منتجات'!$L$6:$L$400,'إذن توريد منتجات'!$E$6:$E$400,E119,'إذن توريد منتجات'!$F$6:$F$400,F119,'إذن توريد منتجات'!$G$6:$G$400,"L")-SUMIFS('إذن صرف منتجات'!$L$6:$L$400,'إذن صرف منتجات'!$E$6:$E$400,E119,'إذن صرف منتجات'!$F$6:$F$400,F119,'إذن صرف منتجات'!$G$6:$G$400,"L")</f>
        <v>0</v>
      </c>
      <c r="M119" s="161" t="n">
        <f aca="false">SUMIFS('إذن توريد منتجات'!$L$6:$L$400,'إذن توريد منتجات'!$E$6:$E$400,E119,'إذن توريد منتجات'!$F$6:$F$400,F119,'إذن توريد منتجات'!$G$6:$G$400,"XL")-SUMIFS('إذن صرف منتجات'!$L$6:$L$400,'إذن صرف منتجات'!$E$6:$E$400,E119,'إذن صرف منتجات'!$F$6:$F$400,F119,'إذن صرف منتجات'!$G$6:$G$400,"XL")</f>
        <v>0</v>
      </c>
      <c r="N119" s="161" t="n">
        <f aca="false">SUMIFS('إذن توريد منتجات'!$L$6:$L$400,'إذن توريد منتجات'!$E$6:$E$400,E119,'إذن توريد منتجات'!$F$6:$F$400,F119,'إذن توريد منتجات'!$G$6:$G$400,"2XL")-SUMIFS('إذن صرف منتجات'!$L$6:$L$400,'إذن صرف منتجات'!$E$6:$E$400,E119,'إذن صرف منتجات'!$F$6:$F$400,F119,'إذن صرف منتجات'!$G$6:$G$400,"2XL")</f>
        <v>0</v>
      </c>
      <c r="O119" s="161" t="n">
        <f aca="false">SUMIFS('إذن توريد منتجات'!$L$6:$L$400,'إذن توريد منتجات'!$E$6:$E$400,E119,'إذن توريد منتجات'!$F$6:$F$400,F119,'إذن توريد منتجات'!$G$6:$G$400,"3XL")-SUMIFS('إذن صرف منتجات'!$L$6:$L$400,'إذن صرف منتجات'!$E$6:$E$400,E119,'إذن صرف منتجات'!$F$6:$F$400,F119,'إذن صرف منتجات'!$G$6:$G$400,"3XL")</f>
        <v>0</v>
      </c>
      <c r="P119" s="161" t="n">
        <f aca="false">SUMIFS('إذن توريد منتجات'!$L$6:$L$400,'إذن توريد منتجات'!$E$6:$E$400,E119,'إذن توريد منتجات'!$F$6:$F$400,F119,'إذن توريد منتجات'!$G$6:$G$400,"4XL")-SUMIFS('إذن صرف منتجات'!$L$6:$L$400,'إذن صرف منتجات'!$E$6:$E$400,E119,'إذن صرف منتجات'!$F$6:$F$400,F119,'إذن صرف منتجات'!$G$6:$G$400,"4XL")</f>
        <v>0</v>
      </c>
      <c r="Q119" s="162" t="n">
        <f aca="false">SUMIFS('إذن توريد منتجات'!$L$6:$L$400,'إذن توريد منتجات'!$E$6:$E$400,E119,'إذن توريد منتجات'!$F$6:$F$400,F119,'إذن توريد منتجات'!$G$6:$G$400,"5XL")-SUMIFS('إذن صرف منتجات'!$L$6:$L$400,'إذن صرف منتجات'!$E$6:$E$400,E119,'إذن صرف منتجات'!$F$6:$F$400,F119,'إذن صرف منتجات'!$G$6:$G$400,"5XL")</f>
        <v>0</v>
      </c>
      <c r="R119" s="162" t="n">
        <f aca="false">SUMIFS('إذن توريد منتجات'!$L$6:$L$400,'إذن توريد منتجات'!$E$6:$E$400,E119,'إذن توريد منتجات'!$F$6:$F$400,F119,'إذن توريد منتجات'!$G$6:$G$400,"6XL")-SUMIFS('إذن صرف منتجات'!$L$6:$L$400,'إذن صرف منتجات'!$E$6:$E$400,E119,'إذن صرف منتجات'!$F$6:$F$400,F119,'إذن صرف منتجات'!$G$6:$G$400,"6XL")</f>
        <v>0</v>
      </c>
      <c r="S119" s="162" t="n">
        <f aca="false">SUMIFS('إذن توريد منتجات'!$L$6:$L$400,'إذن توريد منتجات'!$E$6:$E$400,E119,'إذن توريد منتجات'!$F$6:$F$400,F119,'إذن توريد منتجات'!$G$6:$G$400,"7XL")-SUMIFS('إذن صرف منتجات'!$L$6:$L$400,'إذن صرف منتجات'!$E$6:$E$400,E119,'إذن صرف منتجات'!$F$6:$F$400,F119,'إذن صرف منتجات'!$G$6:$G$400,"7XL")</f>
        <v>0</v>
      </c>
      <c r="T119" s="163" t="n">
        <f aca="false">SUM(I119:S119)</f>
        <v>0</v>
      </c>
      <c r="U119" s="164"/>
    </row>
    <row r="120" customFormat="false" ht="15" hidden="false" customHeight="true" outlineLevel="0" collapsed="false">
      <c r="A120" s="96"/>
      <c r="B120" s="181"/>
      <c r="C120" s="107"/>
      <c r="D120" s="96" t="n">
        <v>92</v>
      </c>
      <c r="E120" s="181" t="s">
        <v>71</v>
      </c>
      <c r="F120" s="107" t="str">
        <f aca="false">إعدادات!$E$12</f>
        <v>موف </v>
      </c>
      <c r="G120" s="159"/>
      <c r="H120" s="160"/>
      <c r="I120" s="165" t="n">
        <f aca="false">SUMIFS('إذن توريد منتجات'!$L$6:$L$400,'إذن توريد منتجات'!$E$6:$E$400,E120,'إذن توريد منتجات'!$F$6:$F$400,F120,'إذن توريد منتجات'!$G$6:$G$400,"XS")-SUMIFS('إذن صرف منتجات'!$L$6:$L$400,'إذن صرف منتجات'!$E$6:$E$400,E120,'إذن صرف منتجات'!$F$6:$F$400,F120,'إذن صرف منتجات'!$G$6:$G$400,"XS")</f>
        <v>0</v>
      </c>
      <c r="J120" s="165" t="n">
        <f aca="false">SUMIFS('إذن توريد منتجات'!$L$6:$L$400,'إذن توريد منتجات'!$E$6:$E$400,E120,'إذن توريد منتجات'!$F$6:$F$400,F120,'إذن توريد منتجات'!$G$6:$G$400,"S")-SUMIFS('إذن صرف منتجات'!$L$6:$L$400,'إذن صرف منتجات'!$E$6:$E$400,E120,'إذن صرف منتجات'!$F$6:$F$400,F120,'إذن صرف منتجات'!$G$6:$G$400,"S")</f>
        <v>0</v>
      </c>
      <c r="K120" s="165" t="n">
        <f aca="false">SUMIFS('إذن توريد منتجات'!$L$6:$L$400,'إذن توريد منتجات'!$E$6:$E$400,E120,'إذن توريد منتجات'!$F$6:$F$400,F120,'إذن توريد منتجات'!$G$6:$G$400,"M")-SUMIFS('إذن صرف منتجات'!$L$6:$L$400,'إذن صرف منتجات'!$E$6:$E$400,E120,'إذن صرف منتجات'!$F$6:$F$400,F120,'إذن صرف منتجات'!$G$6:$G$400,"M")</f>
        <v>0</v>
      </c>
      <c r="L120" s="165" t="n">
        <f aca="false">SUMIFS('إذن توريد منتجات'!$L$6:$L$400,'إذن توريد منتجات'!$E$6:$E$400,E120,'إذن توريد منتجات'!$F$6:$F$400,F120,'إذن توريد منتجات'!$G$6:$G$400,"L")-SUMIFS('إذن صرف منتجات'!$L$6:$L$400,'إذن صرف منتجات'!$E$6:$E$400,E120,'إذن صرف منتجات'!$F$6:$F$400,F120,'إذن صرف منتجات'!$G$6:$G$400,"L")</f>
        <v>0</v>
      </c>
      <c r="M120" s="165" t="n">
        <f aca="false">SUMIFS('إذن توريد منتجات'!$L$6:$L$400,'إذن توريد منتجات'!$E$6:$E$400,E120,'إذن توريد منتجات'!$F$6:$F$400,F120,'إذن توريد منتجات'!$G$6:$G$400,"XL")-SUMIFS('إذن صرف منتجات'!$L$6:$L$400,'إذن صرف منتجات'!$E$6:$E$400,E120,'إذن صرف منتجات'!$F$6:$F$400,F120,'إذن صرف منتجات'!$G$6:$G$400,"XL")</f>
        <v>0</v>
      </c>
      <c r="N120" s="165" t="n">
        <f aca="false">SUMIFS('إذن توريد منتجات'!$L$6:$L$400,'إذن توريد منتجات'!$E$6:$E$400,E120,'إذن توريد منتجات'!$F$6:$F$400,F120,'إذن توريد منتجات'!$G$6:$G$400,"2XL")-SUMIFS('إذن صرف منتجات'!$L$6:$L$400,'إذن صرف منتجات'!$E$6:$E$400,E120,'إذن صرف منتجات'!$F$6:$F$400,F120,'إذن صرف منتجات'!$G$6:$G$400,"2XL")</f>
        <v>0</v>
      </c>
      <c r="O120" s="165" t="n">
        <f aca="false">SUMIFS('إذن توريد منتجات'!$L$6:$L$400,'إذن توريد منتجات'!$E$6:$E$400,E120,'إذن توريد منتجات'!$F$6:$F$400,F120,'إذن توريد منتجات'!$G$6:$G$400,"3XL")-SUMIFS('إذن صرف منتجات'!$L$6:$L$400,'إذن صرف منتجات'!$E$6:$E$400,E120,'إذن صرف منتجات'!$F$6:$F$400,F120,'إذن صرف منتجات'!$G$6:$G$400,"3XL")</f>
        <v>0</v>
      </c>
      <c r="P120" s="165" t="n">
        <f aca="false">SUMIFS('إذن توريد منتجات'!$L$6:$L$400,'إذن توريد منتجات'!$E$6:$E$400,E120,'إذن توريد منتجات'!$F$6:$F$400,F120,'إذن توريد منتجات'!$G$6:$G$400,"4XL")-SUMIFS('إذن صرف منتجات'!$L$6:$L$400,'إذن صرف منتجات'!$E$6:$E$400,E120,'إذن صرف منتجات'!$F$6:$F$400,F120,'إذن صرف منتجات'!$G$6:$G$400,"4XL")</f>
        <v>0</v>
      </c>
      <c r="Q120" s="162" t="n">
        <f aca="false">SUMIFS('إذن توريد منتجات'!$L$6:$L$400,'إذن توريد منتجات'!$E$6:$E$400,E120,'إذن توريد منتجات'!$F$6:$F$400,F120,'إذن توريد منتجات'!$G$6:$G$400,"5XL")-SUMIFS('إذن صرف منتجات'!$L$6:$L$400,'إذن صرف منتجات'!$E$6:$E$400,E120,'إذن صرف منتجات'!$F$6:$F$400,F120,'إذن صرف منتجات'!$G$6:$G$400,"5XL")</f>
        <v>0</v>
      </c>
      <c r="R120" s="162" t="n">
        <f aca="false">SUMIFS('إذن توريد منتجات'!$L$6:$L$400,'إذن توريد منتجات'!$E$6:$E$400,E120,'إذن توريد منتجات'!$F$6:$F$400,F120,'إذن توريد منتجات'!$G$6:$G$400,"6XL")-SUMIFS('إذن صرف منتجات'!$L$6:$L$400,'إذن صرف منتجات'!$E$6:$E$400,E120,'إذن صرف منتجات'!$F$6:$F$400,F120,'إذن صرف منتجات'!$G$6:$G$400,"6XL")</f>
        <v>0</v>
      </c>
      <c r="S120" s="162" t="n">
        <f aca="false">SUMIFS('إذن توريد منتجات'!$L$6:$L$400,'إذن توريد منتجات'!$E$6:$E$400,E120,'إذن توريد منتجات'!$F$6:$F$400,F120,'إذن توريد منتجات'!$G$6:$G$400,"7XL")-SUMIFS('إذن صرف منتجات'!$L$6:$L$400,'إذن صرف منتجات'!$E$6:$E$400,E120,'إذن صرف منتجات'!$F$6:$F$400,F120,'إذن صرف منتجات'!$G$6:$G$400,"7XL")</f>
        <v>0</v>
      </c>
      <c r="T120" s="163" t="n">
        <f aca="false">SUM(I120:S120)</f>
        <v>0</v>
      </c>
      <c r="U120" s="114"/>
    </row>
    <row r="121" customFormat="false" ht="15" hidden="false" customHeight="true" outlineLevel="0" collapsed="false">
      <c r="A121" s="157"/>
      <c r="B121" s="181"/>
      <c r="C121" s="108"/>
      <c r="D121" s="157" t="n">
        <v>93</v>
      </c>
      <c r="E121" s="181" t="s">
        <v>71</v>
      </c>
      <c r="F121" s="108" t="str">
        <f aca="false">إعدادات!$E$13</f>
        <v>زهري</v>
      </c>
      <c r="G121" s="159"/>
      <c r="H121" s="160"/>
      <c r="I121" s="161" t="n">
        <f aca="false">SUMIFS('إذن توريد منتجات'!$L$6:$L$400,'إذن توريد منتجات'!$E$6:$E$400,E121,'إذن توريد منتجات'!$F$6:$F$400,F121,'إذن توريد منتجات'!$G$6:$G$400,"XS")-SUMIFS('إذن صرف منتجات'!$L$6:$L$400,'إذن صرف منتجات'!$E$6:$E$400,E121,'إذن صرف منتجات'!$F$6:$F$400,F121,'إذن صرف منتجات'!$G$6:$G$400,"XS")</f>
        <v>0</v>
      </c>
      <c r="J121" s="161" t="n">
        <f aca="false">SUMIFS('إذن توريد منتجات'!$L$6:$L$400,'إذن توريد منتجات'!$E$6:$E$400,E121,'إذن توريد منتجات'!$F$6:$F$400,F121,'إذن توريد منتجات'!$G$6:$G$400,"S")-SUMIFS('إذن صرف منتجات'!$L$6:$L$400,'إذن صرف منتجات'!$E$6:$E$400,E121,'إذن صرف منتجات'!$F$6:$F$400,F121,'إذن صرف منتجات'!$G$6:$G$400,"S")</f>
        <v>0</v>
      </c>
      <c r="K121" s="161" t="n">
        <f aca="false">SUMIFS('إذن توريد منتجات'!$L$6:$L$400,'إذن توريد منتجات'!$E$6:$E$400,E121,'إذن توريد منتجات'!$F$6:$F$400,F121,'إذن توريد منتجات'!$G$6:$G$400,"M")-SUMIFS('إذن صرف منتجات'!$L$6:$L$400,'إذن صرف منتجات'!$E$6:$E$400,E121,'إذن صرف منتجات'!$F$6:$F$400,F121,'إذن صرف منتجات'!$G$6:$G$400,"M")</f>
        <v>0</v>
      </c>
      <c r="L121" s="161" t="n">
        <f aca="false">SUMIFS('إذن توريد منتجات'!$L$6:$L$400,'إذن توريد منتجات'!$E$6:$E$400,E121,'إذن توريد منتجات'!$F$6:$F$400,F121,'إذن توريد منتجات'!$G$6:$G$400,"L")-SUMIFS('إذن صرف منتجات'!$L$6:$L$400,'إذن صرف منتجات'!$E$6:$E$400,E121,'إذن صرف منتجات'!$F$6:$F$400,F121,'إذن صرف منتجات'!$G$6:$G$400,"L")</f>
        <v>0</v>
      </c>
      <c r="M121" s="161" t="n">
        <f aca="false">SUMIFS('إذن توريد منتجات'!$L$6:$L$400,'إذن توريد منتجات'!$E$6:$E$400,E121,'إذن توريد منتجات'!$F$6:$F$400,F121,'إذن توريد منتجات'!$G$6:$G$400,"XL")-SUMIFS('إذن صرف منتجات'!$L$6:$L$400,'إذن صرف منتجات'!$E$6:$E$400,E121,'إذن صرف منتجات'!$F$6:$F$400,F121,'إذن صرف منتجات'!$G$6:$G$400,"XL")</f>
        <v>0</v>
      </c>
      <c r="N121" s="161" t="n">
        <f aca="false">SUMIFS('إذن توريد منتجات'!$L$6:$L$400,'إذن توريد منتجات'!$E$6:$E$400,E121,'إذن توريد منتجات'!$F$6:$F$400,F121,'إذن توريد منتجات'!$G$6:$G$400,"2XL")-SUMIFS('إذن صرف منتجات'!$L$6:$L$400,'إذن صرف منتجات'!$E$6:$E$400,E121,'إذن صرف منتجات'!$F$6:$F$400,F121,'إذن صرف منتجات'!$G$6:$G$400,"2XL")</f>
        <v>0</v>
      </c>
      <c r="O121" s="161" t="n">
        <f aca="false">SUMIFS('إذن توريد منتجات'!$L$6:$L$400,'إذن توريد منتجات'!$E$6:$E$400,E121,'إذن توريد منتجات'!$F$6:$F$400,F121,'إذن توريد منتجات'!$G$6:$G$400,"3XL")-SUMIFS('إذن صرف منتجات'!$L$6:$L$400,'إذن صرف منتجات'!$E$6:$E$400,E121,'إذن صرف منتجات'!$F$6:$F$400,F121,'إذن صرف منتجات'!$G$6:$G$400,"3XL")</f>
        <v>0</v>
      </c>
      <c r="P121" s="161" t="n">
        <f aca="false">SUMIFS('إذن توريد منتجات'!$L$6:$L$400,'إذن توريد منتجات'!$E$6:$E$400,E121,'إذن توريد منتجات'!$F$6:$F$400,F121,'إذن توريد منتجات'!$G$6:$G$400,"4XL")-SUMIFS('إذن صرف منتجات'!$L$6:$L$400,'إذن صرف منتجات'!$E$6:$E$400,E121,'إذن صرف منتجات'!$F$6:$F$400,F121,'إذن صرف منتجات'!$G$6:$G$400,"4XL")</f>
        <v>0</v>
      </c>
      <c r="Q121" s="162" t="n">
        <f aca="false">SUMIFS('إذن توريد منتجات'!$L$6:$L$400,'إذن توريد منتجات'!$E$6:$E$400,E121,'إذن توريد منتجات'!$F$6:$F$400,F121,'إذن توريد منتجات'!$G$6:$G$400,"5XL")-SUMIFS('إذن صرف منتجات'!$L$6:$L$400,'إذن صرف منتجات'!$E$6:$E$400,E121,'إذن صرف منتجات'!$F$6:$F$400,F121,'إذن صرف منتجات'!$G$6:$G$400,"5XL")</f>
        <v>0</v>
      </c>
      <c r="R121" s="162" t="n">
        <f aca="false">SUMIFS('إذن توريد منتجات'!$L$6:$L$400,'إذن توريد منتجات'!$E$6:$E$400,E121,'إذن توريد منتجات'!$F$6:$F$400,F121,'إذن توريد منتجات'!$G$6:$G$400,"6XL")-SUMIFS('إذن صرف منتجات'!$L$6:$L$400,'إذن صرف منتجات'!$E$6:$E$400,E121,'إذن صرف منتجات'!$F$6:$F$400,F121,'إذن صرف منتجات'!$G$6:$G$400,"6XL")</f>
        <v>0</v>
      </c>
      <c r="S121" s="162" t="n">
        <f aca="false">SUMIFS('إذن توريد منتجات'!$L$6:$L$400,'إذن توريد منتجات'!$E$6:$E$400,E121,'إذن توريد منتجات'!$F$6:$F$400,F121,'إذن توريد منتجات'!$G$6:$G$400,"7XL")-SUMIFS('إذن صرف منتجات'!$L$6:$L$400,'إذن صرف منتجات'!$E$6:$E$400,E121,'إذن صرف منتجات'!$F$6:$F$400,F121,'إذن صرف منتجات'!$G$6:$G$400,"7XL")</f>
        <v>0</v>
      </c>
      <c r="T121" s="163" t="n">
        <f aca="false">SUM(I121:S121)</f>
        <v>0</v>
      </c>
      <c r="U121" s="164"/>
    </row>
    <row r="122" customFormat="false" ht="15" hidden="false" customHeight="true" outlineLevel="0" collapsed="false">
      <c r="A122" s="96"/>
      <c r="B122" s="181"/>
      <c r="C122" s="109"/>
      <c r="D122" s="96" t="n">
        <v>94</v>
      </c>
      <c r="E122" s="181" t="s">
        <v>71</v>
      </c>
      <c r="F122" s="109" t="str">
        <f aca="false">إعدادات!$E$14</f>
        <v>جنزاري</v>
      </c>
      <c r="G122" s="159"/>
      <c r="H122" s="160"/>
      <c r="I122" s="165" t="n">
        <f aca="false">SUMIFS('إذن توريد منتجات'!$L$6:$L$400,'إذن توريد منتجات'!$E$6:$E$400,E122,'إذن توريد منتجات'!$F$6:$F$400,F122,'إذن توريد منتجات'!$G$6:$G$400,"XS")-SUMIFS('إذن صرف منتجات'!$L$6:$L$400,'إذن صرف منتجات'!$E$6:$E$400,E122,'إذن صرف منتجات'!$F$6:$F$400,F122,'إذن صرف منتجات'!$G$6:$G$400,"XS")</f>
        <v>0</v>
      </c>
      <c r="J122" s="165" t="n">
        <f aca="false">SUMIFS('إذن توريد منتجات'!$L$6:$L$400,'إذن توريد منتجات'!$E$6:$E$400,E122,'إذن توريد منتجات'!$F$6:$F$400,F122,'إذن توريد منتجات'!$G$6:$G$400,"S")-SUMIFS('إذن صرف منتجات'!$L$6:$L$400,'إذن صرف منتجات'!$E$6:$E$400,E122,'إذن صرف منتجات'!$F$6:$F$400,F122,'إذن صرف منتجات'!$G$6:$G$400,"S")</f>
        <v>0</v>
      </c>
      <c r="K122" s="165" t="n">
        <f aca="false">SUMIFS('إذن توريد منتجات'!$L$6:$L$400,'إذن توريد منتجات'!$E$6:$E$400,E122,'إذن توريد منتجات'!$F$6:$F$400,F122,'إذن توريد منتجات'!$G$6:$G$400,"M")-SUMIFS('إذن صرف منتجات'!$L$6:$L$400,'إذن صرف منتجات'!$E$6:$E$400,E122,'إذن صرف منتجات'!$F$6:$F$400,F122,'إذن صرف منتجات'!$G$6:$G$400,"M")</f>
        <v>0</v>
      </c>
      <c r="L122" s="165" t="n">
        <f aca="false">SUMIFS('إذن توريد منتجات'!$L$6:$L$400,'إذن توريد منتجات'!$E$6:$E$400,E122,'إذن توريد منتجات'!$F$6:$F$400,F122,'إذن توريد منتجات'!$G$6:$G$400,"L")-SUMIFS('إذن صرف منتجات'!$L$6:$L$400,'إذن صرف منتجات'!$E$6:$E$400,E122,'إذن صرف منتجات'!$F$6:$F$400,F122,'إذن صرف منتجات'!$G$6:$G$400,"L")</f>
        <v>0</v>
      </c>
      <c r="M122" s="165" t="n">
        <f aca="false">SUMIFS('إذن توريد منتجات'!$L$6:$L$400,'إذن توريد منتجات'!$E$6:$E$400,E122,'إذن توريد منتجات'!$F$6:$F$400,F122,'إذن توريد منتجات'!$G$6:$G$400,"XL")-SUMIFS('إذن صرف منتجات'!$L$6:$L$400,'إذن صرف منتجات'!$E$6:$E$400,E122,'إذن صرف منتجات'!$F$6:$F$400,F122,'إذن صرف منتجات'!$G$6:$G$400,"XL")</f>
        <v>0</v>
      </c>
      <c r="N122" s="165" t="n">
        <f aca="false">SUMIFS('إذن توريد منتجات'!$L$6:$L$400,'إذن توريد منتجات'!$E$6:$E$400,E122,'إذن توريد منتجات'!$F$6:$F$400,F122,'إذن توريد منتجات'!$G$6:$G$400,"2XL")-SUMIFS('إذن صرف منتجات'!$L$6:$L$400,'إذن صرف منتجات'!$E$6:$E$400,E122,'إذن صرف منتجات'!$F$6:$F$400,F122,'إذن صرف منتجات'!$G$6:$G$400,"2XL")</f>
        <v>0</v>
      </c>
      <c r="O122" s="165" t="n">
        <f aca="false">SUMIFS('إذن توريد منتجات'!$L$6:$L$400,'إذن توريد منتجات'!$E$6:$E$400,E122,'إذن توريد منتجات'!$F$6:$F$400,F122,'إذن توريد منتجات'!$G$6:$G$400,"3XL")-SUMIFS('إذن صرف منتجات'!$L$6:$L$400,'إذن صرف منتجات'!$E$6:$E$400,E122,'إذن صرف منتجات'!$F$6:$F$400,F122,'إذن صرف منتجات'!$G$6:$G$400,"3XL")</f>
        <v>0</v>
      </c>
      <c r="P122" s="165" t="n">
        <f aca="false">SUMIFS('إذن توريد منتجات'!$L$6:$L$400,'إذن توريد منتجات'!$E$6:$E$400,E122,'إذن توريد منتجات'!$F$6:$F$400,F122,'إذن توريد منتجات'!$G$6:$G$400,"4XL")-SUMIFS('إذن صرف منتجات'!$L$6:$L$400,'إذن صرف منتجات'!$E$6:$E$400,E122,'إذن صرف منتجات'!$F$6:$F$400,F122,'إذن صرف منتجات'!$G$6:$G$400,"4XL")</f>
        <v>0</v>
      </c>
      <c r="Q122" s="162" t="n">
        <f aca="false">SUMIFS('إذن توريد منتجات'!$L$6:$L$400,'إذن توريد منتجات'!$E$6:$E$400,E122,'إذن توريد منتجات'!$F$6:$F$400,F122,'إذن توريد منتجات'!$G$6:$G$400,"5XL")-SUMIFS('إذن صرف منتجات'!$L$6:$L$400,'إذن صرف منتجات'!$E$6:$E$400,E122,'إذن صرف منتجات'!$F$6:$F$400,F122,'إذن صرف منتجات'!$G$6:$G$400,"5XL")</f>
        <v>0</v>
      </c>
      <c r="R122" s="162" t="n">
        <f aca="false">SUMIFS('إذن توريد منتجات'!$L$6:$L$400,'إذن توريد منتجات'!$E$6:$E$400,E122,'إذن توريد منتجات'!$F$6:$F$400,F122,'إذن توريد منتجات'!$G$6:$G$400,"6XL")-SUMIFS('إذن صرف منتجات'!$L$6:$L$400,'إذن صرف منتجات'!$E$6:$E$400,E122,'إذن صرف منتجات'!$F$6:$F$400,F122,'إذن صرف منتجات'!$G$6:$G$400,"6XL")</f>
        <v>0</v>
      </c>
      <c r="S122" s="162" t="n">
        <f aca="false">SUMIFS('إذن توريد منتجات'!$L$6:$L$400,'إذن توريد منتجات'!$E$6:$E$400,E122,'إذن توريد منتجات'!$F$6:$F$400,F122,'إذن توريد منتجات'!$G$6:$G$400,"7XL")-SUMIFS('إذن صرف منتجات'!$L$6:$L$400,'إذن صرف منتجات'!$E$6:$E$400,E122,'إذن صرف منتجات'!$F$6:$F$400,F122,'إذن صرف منتجات'!$G$6:$G$400,"7XL")</f>
        <v>0</v>
      </c>
      <c r="T122" s="163" t="n">
        <f aca="false">SUM(I122:S122)</f>
        <v>0</v>
      </c>
      <c r="U122" s="114"/>
    </row>
    <row r="123" customFormat="false" ht="15" hidden="false" customHeight="true" outlineLevel="0" collapsed="false">
      <c r="A123" s="157"/>
      <c r="B123" s="181"/>
      <c r="C123" s="110"/>
      <c r="D123" s="157" t="n">
        <v>95</v>
      </c>
      <c r="E123" s="181" t="s">
        <v>71</v>
      </c>
      <c r="F123" s="110" t="str">
        <f aca="false">إعدادات!$E$15</f>
        <v>زيتي </v>
      </c>
      <c r="G123" s="159"/>
      <c r="H123" s="160"/>
      <c r="I123" s="161" t="n">
        <f aca="false">SUMIFS('إذن توريد منتجات'!$L$6:$L$400,'إذن توريد منتجات'!$E$6:$E$400,E123,'إذن توريد منتجات'!$F$6:$F$400,F123,'إذن توريد منتجات'!$G$6:$G$400,"XS")-SUMIFS('إذن صرف منتجات'!$L$6:$L$400,'إذن صرف منتجات'!$E$6:$E$400,E123,'إذن صرف منتجات'!$F$6:$F$400,F123,'إذن صرف منتجات'!$G$6:$G$400,"XS")</f>
        <v>0</v>
      </c>
      <c r="J123" s="161" t="n">
        <f aca="false">SUMIFS('إذن توريد منتجات'!$L$6:$L$400,'إذن توريد منتجات'!$E$6:$E$400,E123,'إذن توريد منتجات'!$F$6:$F$400,F123,'إذن توريد منتجات'!$G$6:$G$400,"S")-SUMIFS('إذن صرف منتجات'!$L$6:$L$400,'إذن صرف منتجات'!$E$6:$E$400,E123,'إذن صرف منتجات'!$F$6:$F$400,F123,'إذن صرف منتجات'!$G$6:$G$400,"S")</f>
        <v>0</v>
      </c>
      <c r="K123" s="161" t="n">
        <f aca="false">SUMIFS('إذن توريد منتجات'!$L$6:$L$400,'إذن توريد منتجات'!$E$6:$E$400,E123,'إذن توريد منتجات'!$F$6:$F$400,F123,'إذن توريد منتجات'!$G$6:$G$400,"M")-SUMIFS('إذن صرف منتجات'!$L$6:$L$400,'إذن صرف منتجات'!$E$6:$E$400,E123,'إذن صرف منتجات'!$F$6:$F$400,F123,'إذن صرف منتجات'!$G$6:$G$400,"M")</f>
        <v>0</v>
      </c>
      <c r="L123" s="161" t="n">
        <f aca="false">SUMIFS('إذن توريد منتجات'!$L$6:$L$400,'إذن توريد منتجات'!$E$6:$E$400,E123,'إذن توريد منتجات'!$F$6:$F$400,F123,'إذن توريد منتجات'!$G$6:$G$400,"L")-SUMIFS('إذن صرف منتجات'!$L$6:$L$400,'إذن صرف منتجات'!$E$6:$E$400,E123,'إذن صرف منتجات'!$F$6:$F$400,F123,'إذن صرف منتجات'!$G$6:$G$400,"L")</f>
        <v>0</v>
      </c>
      <c r="M123" s="161" t="n">
        <f aca="false">SUMIFS('إذن توريد منتجات'!$L$6:$L$400,'إذن توريد منتجات'!$E$6:$E$400,E123,'إذن توريد منتجات'!$F$6:$F$400,F123,'إذن توريد منتجات'!$G$6:$G$400,"XL")-SUMIFS('إذن صرف منتجات'!$L$6:$L$400,'إذن صرف منتجات'!$E$6:$E$400,E123,'إذن صرف منتجات'!$F$6:$F$400,F123,'إذن صرف منتجات'!$G$6:$G$400,"XL")</f>
        <v>0</v>
      </c>
      <c r="N123" s="161" t="n">
        <f aca="false">SUMIFS('إذن توريد منتجات'!$L$6:$L$400,'إذن توريد منتجات'!$E$6:$E$400,E123,'إذن توريد منتجات'!$F$6:$F$400,F123,'إذن توريد منتجات'!$G$6:$G$400,"2XL")-SUMIFS('إذن صرف منتجات'!$L$6:$L$400,'إذن صرف منتجات'!$E$6:$E$400,E123,'إذن صرف منتجات'!$F$6:$F$400,F123,'إذن صرف منتجات'!$G$6:$G$400,"2XL")</f>
        <v>0</v>
      </c>
      <c r="O123" s="161" t="n">
        <f aca="false">SUMIFS('إذن توريد منتجات'!$L$6:$L$400,'إذن توريد منتجات'!$E$6:$E$400,E123,'إذن توريد منتجات'!$F$6:$F$400,F123,'إذن توريد منتجات'!$G$6:$G$400,"3XL")-SUMIFS('إذن صرف منتجات'!$L$6:$L$400,'إذن صرف منتجات'!$E$6:$E$400,E123,'إذن صرف منتجات'!$F$6:$F$400,F123,'إذن صرف منتجات'!$G$6:$G$400,"3XL")</f>
        <v>0</v>
      </c>
      <c r="P123" s="161" t="n">
        <f aca="false">SUMIFS('إذن توريد منتجات'!$L$6:$L$400,'إذن توريد منتجات'!$E$6:$E$400,E123,'إذن توريد منتجات'!$F$6:$F$400,F123,'إذن توريد منتجات'!$G$6:$G$400,"4XL")-SUMIFS('إذن صرف منتجات'!$L$6:$L$400,'إذن صرف منتجات'!$E$6:$E$400,E123,'إذن صرف منتجات'!$F$6:$F$400,F123,'إذن صرف منتجات'!$G$6:$G$400,"4XL")</f>
        <v>0</v>
      </c>
      <c r="Q123" s="162" t="n">
        <f aca="false">SUMIFS('إذن توريد منتجات'!$L$6:$L$400,'إذن توريد منتجات'!$E$6:$E$400,E123,'إذن توريد منتجات'!$F$6:$F$400,F123,'إذن توريد منتجات'!$G$6:$G$400,"5XL")-SUMIFS('إذن صرف منتجات'!$L$6:$L$400,'إذن صرف منتجات'!$E$6:$E$400,E123,'إذن صرف منتجات'!$F$6:$F$400,F123,'إذن صرف منتجات'!$G$6:$G$400,"5XL")</f>
        <v>0</v>
      </c>
      <c r="R123" s="162" t="n">
        <f aca="false">SUMIFS('إذن توريد منتجات'!$L$6:$L$400,'إذن توريد منتجات'!$E$6:$E$400,E123,'إذن توريد منتجات'!$F$6:$F$400,F123,'إذن توريد منتجات'!$G$6:$G$400,"6XL")-SUMIFS('إذن صرف منتجات'!$L$6:$L$400,'إذن صرف منتجات'!$E$6:$E$400,E123,'إذن صرف منتجات'!$F$6:$F$400,F123,'إذن صرف منتجات'!$G$6:$G$400,"6XL")</f>
        <v>0</v>
      </c>
      <c r="S123" s="162" t="n">
        <f aca="false">SUMIFS('إذن توريد منتجات'!$L$6:$L$400,'إذن توريد منتجات'!$E$6:$E$400,E123,'إذن توريد منتجات'!$F$6:$F$400,F123,'إذن توريد منتجات'!$G$6:$G$400,"7XL")-SUMIFS('إذن صرف منتجات'!$L$6:$L$400,'إذن صرف منتجات'!$E$6:$E$400,E123,'إذن صرف منتجات'!$F$6:$F$400,F123,'إذن صرف منتجات'!$G$6:$G$400,"7XL")</f>
        <v>0</v>
      </c>
      <c r="T123" s="163" t="n">
        <f aca="false">SUM(I123:S123)</f>
        <v>0</v>
      </c>
      <c r="U123" s="164"/>
    </row>
    <row r="124" customFormat="false" ht="15" hidden="false" customHeight="true" outlineLevel="0" collapsed="false">
      <c r="A124" s="96"/>
      <c r="B124" s="181"/>
      <c r="C124" s="111"/>
      <c r="D124" s="96" t="n">
        <v>96</v>
      </c>
      <c r="E124" s="181" t="s">
        <v>71</v>
      </c>
      <c r="F124" s="111" t="str">
        <f aca="false">إعدادات!$E$16</f>
        <v>بترولي</v>
      </c>
      <c r="G124" s="159"/>
      <c r="H124" s="160"/>
      <c r="I124" s="165" t="n">
        <f aca="false">SUMIFS('إذن توريد منتجات'!$L$6:$L$400,'إذن توريد منتجات'!$E$6:$E$400,E124,'إذن توريد منتجات'!$F$6:$F$400,F124,'إذن توريد منتجات'!$G$6:$G$400,"XS")-SUMIFS('إذن صرف منتجات'!$L$6:$L$400,'إذن صرف منتجات'!$E$6:$E$400,E124,'إذن صرف منتجات'!$F$6:$F$400,F124,'إذن صرف منتجات'!$G$6:$G$400,"XS")</f>
        <v>0</v>
      </c>
      <c r="J124" s="165" t="n">
        <f aca="false">SUMIFS('إذن توريد منتجات'!$L$6:$L$400,'إذن توريد منتجات'!$E$6:$E$400,E124,'إذن توريد منتجات'!$F$6:$F$400,F124,'إذن توريد منتجات'!$G$6:$G$400,"S")-SUMIFS('إذن صرف منتجات'!$L$6:$L$400,'إذن صرف منتجات'!$E$6:$E$400,E124,'إذن صرف منتجات'!$F$6:$F$400,F124,'إذن صرف منتجات'!$G$6:$G$400,"S")</f>
        <v>0</v>
      </c>
      <c r="K124" s="165" t="n">
        <f aca="false">SUMIFS('إذن توريد منتجات'!$L$6:$L$400,'إذن توريد منتجات'!$E$6:$E$400,E124,'إذن توريد منتجات'!$F$6:$F$400,F124,'إذن توريد منتجات'!$G$6:$G$400,"M")-SUMIFS('إذن صرف منتجات'!$L$6:$L$400,'إذن صرف منتجات'!$E$6:$E$400,E124,'إذن صرف منتجات'!$F$6:$F$400,F124,'إذن صرف منتجات'!$G$6:$G$400,"M")</f>
        <v>0</v>
      </c>
      <c r="L124" s="165" t="n">
        <f aca="false">SUMIFS('إذن توريد منتجات'!$L$6:$L$400,'إذن توريد منتجات'!$E$6:$E$400,E124,'إذن توريد منتجات'!$F$6:$F$400,F124,'إذن توريد منتجات'!$G$6:$G$400,"L")-SUMIFS('إذن صرف منتجات'!$L$6:$L$400,'إذن صرف منتجات'!$E$6:$E$400,E124,'إذن صرف منتجات'!$F$6:$F$400,F124,'إذن صرف منتجات'!$G$6:$G$400,"L")</f>
        <v>0</v>
      </c>
      <c r="M124" s="165" t="n">
        <f aca="false">SUMIFS('إذن توريد منتجات'!$L$6:$L$400,'إذن توريد منتجات'!$E$6:$E$400,E124,'إذن توريد منتجات'!$F$6:$F$400,F124,'إذن توريد منتجات'!$G$6:$G$400,"XL")-SUMIFS('إذن صرف منتجات'!$L$6:$L$400,'إذن صرف منتجات'!$E$6:$E$400,E124,'إذن صرف منتجات'!$F$6:$F$400,F124,'إذن صرف منتجات'!$G$6:$G$400,"XL")</f>
        <v>0</v>
      </c>
      <c r="N124" s="165" t="n">
        <f aca="false">SUMIFS('إذن توريد منتجات'!$L$6:$L$400,'إذن توريد منتجات'!$E$6:$E$400,E124,'إذن توريد منتجات'!$F$6:$F$400,F124,'إذن توريد منتجات'!$G$6:$G$400,"2XL")-SUMIFS('إذن صرف منتجات'!$L$6:$L$400,'إذن صرف منتجات'!$E$6:$E$400,E124,'إذن صرف منتجات'!$F$6:$F$400,F124,'إذن صرف منتجات'!$G$6:$G$400,"2XL")</f>
        <v>0</v>
      </c>
      <c r="O124" s="165" t="n">
        <f aca="false">SUMIFS('إذن توريد منتجات'!$L$6:$L$400,'إذن توريد منتجات'!$E$6:$E$400,E124,'إذن توريد منتجات'!$F$6:$F$400,F124,'إذن توريد منتجات'!$G$6:$G$400,"3XL")-SUMIFS('إذن صرف منتجات'!$L$6:$L$400,'إذن صرف منتجات'!$E$6:$E$400,E124,'إذن صرف منتجات'!$F$6:$F$400,F124,'إذن صرف منتجات'!$G$6:$G$400,"3XL")</f>
        <v>0</v>
      </c>
      <c r="P124" s="165" t="n">
        <f aca="false">SUMIFS('إذن توريد منتجات'!$L$6:$L$400,'إذن توريد منتجات'!$E$6:$E$400,E124,'إذن توريد منتجات'!$F$6:$F$400,F124,'إذن توريد منتجات'!$G$6:$G$400,"4XL")-SUMIFS('إذن صرف منتجات'!$L$6:$L$400,'إذن صرف منتجات'!$E$6:$E$400,E124,'إذن صرف منتجات'!$F$6:$F$400,F124,'إذن صرف منتجات'!$G$6:$G$400,"4XL")</f>
        <v>0</v>
      </c>
      <c r="Q124" s="162" t="n">
        <f aca="false">SUMIFS('إذن توريد منتجات'!$L$6:$L$400,'إذن توريد منتجات'!$E$6:$E$400,E124,'إذن توريد منتجات'!$F$6:$F$400,F124,'إذن توريد منتجات'!$G$6:$G$400,"5XL")-SUMIFS('إذن صرف منتجات'!$L$6:$L$400,'إذن صرف منتجات'!$E$6:$E$400,E124,'إذن صرف منتجات'!$F$6:$F$400,F124,'إذن صرف منتجات'!$G$6:$G$400,"5XL")</f>
        <v>0</v>
      </c>
      <c r="R124" s="162" t="n">
        <f aca="false">SUMIFS('إذن توريد منتجات'!$L$6:$L$400,'إذن توريد منتجات'!$E$6:$E$400,E124,'إذن توريد منتجات'!$F$6:$F$400,F124,'إذن توريد منتجات'!$G$6:$G$400,"6XL")-SUMIFS('إذن صرف منتجات'!$L$6:$L$400,'إذن صرف منتجات'!$E$6:$E$400,E124,'إذن صرف منتجات'!$F$6:$F$400,F124,'إذن صرف منتجات'!$G$6:$G$400,"6XL")</f>
        <v>0</v>
      </c>
      <c r="S124" s="162" t="n">
        <f aca="false">SUMIFS('إذن توريد منتجات'!$L$6:$L$400,'إذن توريد منتجات'!$E$6:$E$400,E124,'إذن توريد منتجات'!$F$6:$F$400,F124,'إذن توريد منتجات'!$G$6:$G$400,"7XL")-SUMIFS('إذن صرف منتجات'!$L$6:$L$400,'إذن صرف منتجات'!$E$6:$E$400,E124,'إذن صرف منتجات'!$F$6:$F$400,F124,'إذن صرف منتجات'!$G$6:$G$400,"7XL")</f>
        <v>0</v>
      </c>
      <c r="T124" s="163" t="n">
        <f aca="false">SUM(I124:S124)</f>
        <v>0</v>
      </c>
      <c r="U124" s="114"/>
    </row>
    <row r="125" customFormat="false" ht="15" hidden="false" customHeight="true" outlineLevel="0" collapsed="false">
      <c r="A125" s="157"/>
      <c r="B125" s="181"/>
      <c r="C125" s="112"/>
      <c r="D125" s="157" t="n">
        <v>97</v>
      </c>
      <c r="E125" s="181" t="s">
        <v>71</v>
      </c>
      <c r="F125" s="112" t="str">
        <f aca="false">إعدادات!$E$17</f>
        <v>نبيتي</v>
      </c>
      <c r="G125" s="159"/>
      <c r="H125" s="160"/>
      <c r="I125" s="161" t="n">
        <f aca="false">SUMIFS('إذن توريد منتجات'!$L$6:$L$400,'إذن توريد منتجات'!$E$6:$E$400,E125,'إذن توريد منتجات'!$F$6:$F$400,F125,'إذن توريد منتجات'!$G$6:$G$400,"XS")-SUMIFS('إذن صرف منتجات'!$L$6:$L$400,'إذن صرف منتجات'!$E$6:$E$400,E125,'إذن صرف منتجات'!$F$6:$F$400,F125,'إذن صرف منتجات'!$G$6:$G$400,"XS")</f>
        <v>0</v>
      </c>
      <c r="J125" s="161" t="n">
        <f aca="false">SUMIFS('إذن توريد منتجات'!$L$6:$L$400,'إذن توريد منتجات'!$E$6:$E$400,E125,'إذن توريد منتجات'!$F$6:$F$400,F125,'إذن توريد منتجات'!$G$6:$G$400,"S")-SUMIFS('إذن صرف منتجات'!$L$6:$L$400,'إذن صرف منتجات'!$E$6:$E$400,E125,'إذن صرف منتجات'!$F$6:$F$400,F125,'إذن صرف منتجات'!$G$6:$G$400,"S")</f>
        <v>0</v>
      </c>
      <c r="K125" s="161" t="n">
        <f aca="false">SUMIFS('إذن توريد منتجات'!$L$6:$L$400,'إذن توريد منتجات'!$E$6:$E$400,E125,'إذن توريد منتجات'!$F$6:$F$400,F125,'إذن توريد منتجات'!$G$6:$G$400,"M")-SUMIFS('إذن صرف منتجات'!$L$6:$L$400,'إذن صرف منتجات'!$E$6:$E$400,E125,'إذن صرف منتجات'!$F$6:$F$400,F125,'إذن صرف منتجات'!$G$6:$G$400,"M")</f>
        <v>0</v>
      </c>
      <c r="L125" s="161" t="n">
        <f aca="false">SUMIFS('إذن توريد منتجات'!$L$6:$L$400,'إذن توريد منتجات'!$E$6:$E$400,E125,'إذن توريد منتجات'!$F$6:$F$400,F125,'إذن توريد منتجات'!$G$6:$G$400,"L")-SUMIFS('إذن صرف منتجات'!$L$6:$L$400,'إذن صرف منتجات'!$E$6:$E$400,E125,'إذن صرف منتجات'!$F$6:$F$400,F125,'إذن صرف منتجات'!$G$6:$G$400,"L")</f>
        <v>0</v>
      </c>
      <c r="M125" s="161" t="n">
        <f aca="false">SUMIFS('إذن توريد منتجات'!$L$6:$L$400,'إذن توريد منتجات'!$E$6:$E$400,E125,'إذن توريد منتجات'!$F$6:$F$400,F125,'إذن توريد منتجات'!$G$6:$G$400,"XL")-SUMIFS('إذن صرف منتجات'!$L$6:$L$400,'إذن صرف منتجات'!$E$6:$E$400,E125,'إذن صرف منتجات'!$F$6:$F$400,F125,'إذن صرف منتجات'!$G$6:$G$400,"XL")</f>
        <v>0</v>
      </c>
      <c r="N125" s="161" t="n">
        <f aca="false">SUMIFS('إذن توريد منتجات'!$L$6:$L$400,'إذن توريد منتجات'!$E$6:$E$400,E125,'إذن توريد منتجات'!$F$6:$F$400,F125,'إذن توريد منتجات'!$G$6:$G$400,"2XL")-SUMIFS('إذن صرف منتجات'!$L$6:$L$400,'إذن صرف منتجات'!$E$6:$E$400,E125,'إذن صرف منتجات'!$F$6:$F$400,F125,'إذن صرف منتجات'!$G$6:$G$400,"2XL")</f>
        <v>0</v>
      </c>
      <c r="O125" s="161" t="n">
        <f aca="false">SUMIFS('إذن توريد منتجات'!$L$6:$L$400,'إذن توريد منتجات'!$E$6:$E$400,E125,'إذن توريد منتجات'!$F$6:$F$400,F125,'إذن توريد منتجات'!$G$6:$G$400,"3XL")-SUMIFS('إذن صرف منتجات'!$L$6:$L$400,'إذن صرف منتجات'!$E$6:$E$400,E125,'إذن صرف منتجات'!$F$6:$F$400,F125,'إذن صرف منتجات'!$G$6:$G$400,"3XL")</f>
        <v>0</v>
      </c>
      <c r="P125" s="161" t="n">
        <f aca="false">SUMIFS('إذن توريد منتجات'!$L$6:$L$400,'إذن توريد منتجات'!$E$6:$E$400,E125,'إذن توريد منتجات'!$F$6:$F$400,F125,'إذن توريد منتجات'!$G$6:$G$400,"4XL")-SUMIFS('إذن صرف منتجات'!$L$6:$L$400,'إذن صرف منتجات'!$E$6:$E$400,E125,'إذن صرف منتجات'!$F$6:$F$400,F125,'إذن صرف منتجات'!$G$6:$G$400,"4XL")</f>
        <v>0</v>
      </c>
      <c r="Q125" s="162" t="n">
        <f aca="false">SUMIFS('إذن توريد منتجات'!$L$6:$L$400,'إذن توريد منتجات'!$E$6:$E$400,E125,'إذن توريد منتجات'!$F$6:$F$400,F125,'إذن توريد منتجات'!$G$6:$G$400,"5XL")-SUMIFS('إذن صرف منتجات'!$L$6:$L$400,'إذن صرف منتجات'!$E$6:$E$400,E125,'إذن صرف منتجات'!$F$6:$F$400,F125,'إذن صرف منتجات'!$G$6:$G$400,"5XL")</f>
        <v>0</v>
      </c>
      <c r="R125" s="162" t="n">
        <f aca="false">SUMIFS('إذن توريد منتجات'!$L$6:$L$400,'إذن توريد منتجات'!$E$6:$E$400,E125,'إذن توريد منتجات'!$F$6:$F$400,F125,'إذن توريد منتجات'!$G$6:$G$400,"6XL")-SUMIFS('إذن صرف منتجات'!$L$6:$L$400,'إذن صرف منتجات'!$E$6:$E$400,E125,'إذن صرف منتجات'!$F$6:$F$400,F125,'إذن صرف منتجات'!$G$6:$G$400,"6XL")</f>
        <v>0</v>
      </c>
      <c r="S125" s="162" t="n">
        <f aca="false">SUMIFS('إذن توريد منتجات'!$L$6:$L$400,'إذن توريد منتجات'!$E$6:$E$400,E125,'إذن توريد منتجات'!$F$6:$F$400,F125,'إذن توريد منتجات'!$G$6:$G$400,"7XL")-SUMIFS('إذن صرف منتجات'!$L$6:$L$400,'إذن صرف منتجات'!$E$6:$E$400,E125,'إذن صرف منتجات'!$F$6:$F$400,F125,'إذن صرف منتجات'!$G$6:$G$400,"7XL")</f>
        <v>0</v>
      </c>
      <c r="T125" s="163" t="n">
        <f aca="false">SUM(I125:S125)</f>
        <v>0</v>
      </c>
      <c r="U125" s="164"/>
    </row>
    <row r="126" customFormat="false" ht="15" hidden="false" customHeight="true" outlineLevel="0" collapsed="false">
      <c r="A126" s="96"/>
      <c r="B126" s="181"/>
      <c r="C126" s="111"/>
      <c r="D126" s="96" t="n">
        <v>98</v>
      </c>
      <c r="E126" s="181" t="s">
        <v>71</v>
      </c>
      <c r="F126" s="111" t="str">
        <f aca="false">إعدادات!$E$18</f>
        <v>منت جرين</v>
      </c>
      <c r="G126" s="159"/>
      <c r="H126" s="160"/>
      <c r="I126" s="165" t="n">
        <f aca="false">SUMIFS('إذن توريد منتجات'!$L$6:$L$400,'إذن توريد منتجات'!$E$6:$E$400,E126,'إذن توريد منتجات'!$F$6:$F$400,F126,'إذن توريد منتجات'!$G$6:$G$400,"XS")-SUMIFS('إذن صرف منتجات'!$L$6:$L$400,'إذن صرف منتجات'!$E$6:$E$400,E126,'إذن صرف منتجات'!$F$6:$F$400,F126,'إذن صرف منتجات'!$G$6:$G$400,"XS")</f>
        <v>0</v>
      </c>
      <c r="J126" s="165" t="n">
        <f aca="false">SUMIFS('إذن توريد منتجات'!$L$6:$L$400,'إذن توريد منتجات'!$E$6:$E$400,E126,'إذن توريد منتجات'!$F$6:$F$400,F126,'إذن توريد منتجات'!$G$6:$G$400,"S")-SUMIFS('إذن صرف منتجات'!$L$6:$L$400,'إذن صرف منتجات'!$E$6:$E$400,E126,'إذن صرف منتجات'!$F$6:$F$400,F126,'إذن صرف منتجات'!$G$6:$G$400,"S")</f>
        <v>0</v>
      </c>
      <c r="K126" s="165" t="n">
        <f aca="false">SUMIFS('إذن توريد منتجات'!$L$6:$L$400,'إذن توريد منتجات'!$E$6:$E$400,E126,'إذن توريد منتجات'!$F$6:$F$400,F126,'إذن توريد منتجات'!$G$6:$G$400,"M")-SUMIFS('إذن صرف منتجات'!$L$6:$L$400,'إذن صرف منتجات'!$E$6:$E$400,E126,'إذن صرف منتجات'!$F$6:$F$400,F126,'إذن صرف منتجات'!$G$6:$G$400,"M")</f>
        <v>0</v>
      </c>
      <c r="L126" s="165" t="n">
        <f aca="false">SUMIFS('إذن توريد منتجات'!$L$6:$L$400,'إذن توريد منتجات'!$E$6:$E$400,E126,'إذن توريد منتجات'!$F$6:$F$400,F126,'إذن توريد منتجات'!$G$6:$G$400,"L")-SUMIFS('إذن صرف منتجات'!$L$6:$L$400,'إذن صرف منتجات'!$E$6:$E$400,E126,'إذن صرف منتجات'!$F$6:$F$400,F126,'إذن صرف منتجات'!$G$6:$G$400,"L")</f>
        <v>0</v>
      </c>
      <c r="M126" s="165" t="n">
        <f aca="false">SUMIFS('إذن توريد منتجات'!$L$6:$L$400,'إذن توريد منتجات'!$E$6:$E$400,E126,'إذن توريد منتجات'!$F$6:$F$400,F126,'إذن توريد منتجات'!$G$6:$G$400,"XL")-SUMIFS('إذن صرف منتجات'!$L$6:$L$400,'إذن صرف منتجات'!$E$6:$E$400,E126,'إذن صرف منتجات'!$F$6:$F$400,F126,'إذن صرف منتجات'!$G$6:$G$400,"XL")</f>
        <v>0</v>
      </c>
      <c r="N126" s="165" t="n">
        <f aca="false">SUMIFS('إذن توريد منتجات'!$L$6:$L$400,'إذن توريد منتجات'!$E$6:$E$400,E126,'إذن توريد منتجات'!$F$6:$F$400,F126,'إذن توريد منتجات'!$G$6:$G$400,"2XL")-SUMIFS('إذن صرف منتجات'!$L$6:$L$400,'إذن صرف منتجات'!$E$6:$E$400,E126,'إذن صرف منتجات'!$F$6:$F$400,F126,'إذن صرف منتجات'!$G$6:$G$400,"2XL")</f>
        <v>0</v>
      </c>
      <c r="O126" s="165" t="n">
        <f aca="false">SUMIFS('إذن توريد منتجات'!$L$6:$L$400,'إذن توريد منتجات'!$E$6:$E$400,E126,'إذن توريد منتجات'!$F$6:$F$400,F126,'إذن توريد منتجات'!$G$6:$G$400,"3XL")-SUMIFS('إذن صرف منتجات'!$L$6:$L$400,'إذن صرف منتجات'!$E$6:$E$400,E126,'إذن صرف منتجات'!$F$6:$F$400,F126,'إذن صرف منتجات'!$G$6:$G$400,"3XL")</f>
        <v>0</v>
      </c>
      <c r="P126" s="165" t="n">
        <f aca="false">SUMIFS('إذن توريد منتجات'!$L$6:$L$400,'إذن توريد منتجات'!$E$6:$E$400,E126,'إذن توريد منتجات'!$F$6:$F$400,F126,'إذن توريد منتجات'!$G$6:$G$400,"4XL")-SUMIFS('إذن صرف منتجات'!$L$6:$L$400,'إذن صرف منتجات'!$E$6:$E$400,E126,'إذن صرف منتجات'!$F$6:$F$400,F126,'إذن صرف منتجات'!$G$6:$G$400,"4XL")</f>
        <v>0</v>
      </c>
      <c r="Q126" s="162" t="n">
        <f aca="false">SUMIFS('إذن توريد منتجات'!$L$6:$L$400,'إذن توريد منتجات'!$E$6:$E$400,E126,'إذن توريد منتجات'!$F$6:$F$400,F126,'إذن توريد منتجات'!$G$6:$G$400,"5XL")-SUMIFS('إذن صرف منتجات'!$L$6:$L$400,'إذن صرف منتجات'!$E$6:$E$400,E126,'إذن صرف منتجات'!$F$6:$F$400,F126,'إذن صرف منتجات'!$G$6:$G$400,"5XL")</f>
        <v>0</v>
      </c>
      <c r="R126" s="162" t="n">
        <f aca="false">SUMIFS('إذن توريد منتجات'!$L$6:$L$400,'إذن توريد منتجات'!$E$6:$E$400,E126,'إذن توريد منتجات'!$F$6:$F$400,F126,'إذن توريد منتجات'!$G$6:$G$400,"6XL")-SUMIFS('إذن صرف منتجات'!$L$6:$L$400,'إذن صرف منتجات'!$E$6:$E$400,E126,'إذن صرف منتجات'!$F$6:$F$400,F126,'إذن صرف منتجات'!$G$6:$G$400,"6XL")</f>
        <v>0</v>
      </c>
      <c r="S126" s="162" t="n">
        <f aca="false">SUMIFS('إذن توريد منتجات'!$L$6:$L$400,'إذن توريد منتجات'!$E$6:$E$400,E126,'إذن توريد منتجات'!$F$6:$F$400,F126,'إذن توريد منتجات'!$G$6:$G$400,"7XL")-SUMIFS('إذن صرف منتجات'!$L$6:$L$400,'إذن صرف منتجات'!$E$6:$E$400,E126,'إذن صرف منتجات'!$F$6:$F$400,F126,'إذن صرف منتجات'!$G$6:$G$400,"7XL")</f>
        <v>0</v>
      </c>
      <c r="T126" s="163" t="n">
        <f aca="false">SUM(I126:S126)</f>
        <v>0</v>
      </c>
      <c r="U126" s="114"/>
    </row>
    <row r="127" customFormat="false" ht="15" hidden="false" customHeight="true" outlineLevel="0" collapsed="false">
      <c r="A127" s="114"/>
      <c r="B127" s="181"/>
      <c r="C127" s="170"/>
      <c r="D127" s="114"/>
      <c r="E127" s="181" t="s">
        <v>71</v>
      </c>
      <c r="F127" s="170" t="str">
        <f aca="false">إعدادات!$E$19</f>
        <v>بنك</v>
      </c>
      <c r="G127" s="159"/>
      <c r="H127" s="160"/>
      <c r="I127" s="161" t="n">
        <f aca="false">SUMIFS('إذن توريد منتجات'!$L$6:$L$400,'إذن توريد منتجات'!$E$6:$E$400,E127,'إذن توريد منتجات'!$F$6:$F$400,F127,'إذن توريد منتجات'!$G$6:$G$400,"XS")-SUMIFS('إذن صرف منتجات'!$L$6:$L$400,'إذن صرف منتجات'!$E$6:$E$400,E127,'إذن صرف منتجات'!$F$6:$F$400,F127,'إذن صرف منتجات'!$G$6:$G$400,"XS")</f>
        <v>0</v>
      </c>
      <c r="J127" s="161" t="n">
        <f aca="false">SUMIFS('إذن توريد منتجات'!$L$6:$L$400,'إذن توريد منتجات'!$E$6:$E$400,E127,'إذن توريد منتجات'!$F$6:$F$400,F127,'إذن توريد منتجات'!$G$6:$G$400,"S")-SUMIFS('إذن صرف منتجات'!$L$6:$L$400,'إذن صرف منتجات'!$E$6:$E$400,E127,'إذن صرف منتجات'!$F$6:$F$400,F127,'إذن صرف منتجات'!$G$6:$G$400,"S")</f>
        <v>0</v>
      </c>
      <c r="K127" s="161" t="n">
        <f aca="false">SUMIFS('إذن توريد منتجات'!$L$6:$L$400,'إذن توريد منتجات'!$E$6:$E$400,E127,'إذن توريد منتجات'!$F$6:$F$400,F127,'إذن توريد منتجات'!$G$6:$G$400,"M")-SUMIFS('إذن صرف منتجات'!$L$6:$L$400,'إذن صرف منتجات'!$E$6:$E$400,E127,'إذن صرف منتجات'!$F$6:$F$400,F127,'إذن صرف منتجات'!$G$6:$G$400,"M")</f>
        <v>0</v>
      </c>
      <c r="L127" s="161" t="n">
        <f aca="false">SUMIFS('إذن توريد منتجات'!$L$6:$L$400,'إذن توريد منتجات'!$E$6:$E$400,E127,'إذن توريد منتجات'!$F$6:$F$400,F127,'إذن توريد منتجات'!$G$6:$G$400,"L")-SUMIFS('إذن صرف منتجات'!$L$6:$L$400,'إذن صرف منتجات'!$E$6:$E$400,E127,'إذن صرف منتجات'!$F$6:$F$400,F127,'إذن صرف منتجات'!$G$6:$G$400,"L")</f>
        <v>0</v>
      </c>
      <c r="M127" s="161" t="n">
        <f aca="false">SUMIFS('إذن توريد منتجات'!$L$6:$L$400,'إذن توريد منتجات'!$E$6:$E$400,E127,'إذن توريد منتجات'!$F$6:$F$400,F127,'إذن توريد منتجات'!$G$6:$G$400,"XL")-SUMIFS('إذن صرف منتجات'!$L$6:$L$400,'إذن صرف منتجات'!$E$6:$E$400,E127,'إذن صرف منتجات'!$F$6:$F$400,F127,'إذن صرف منتجات'!$G$6:$G$400,"XL")</f>
        <v>0</v>
      </c>
      <c r="N127" s="161" t="n">
        <f aca="false">SUMIFS('إذن توريد منتجات'!$L$6:$L$400,'إذن توريد منتجات'!$E$6:$E$400,E127,'إذن توريد منتجات'!$F$6:$F$400,F127,'إذن توريد منتجات'!$G$6:$G$400,"2XL")-SUMIFS('إذن صرف منتجات'!$L$6:$L$400,'إذن صرف منتجات'!$E$6:$E$400,E127,'إذن صرف منتجات'!$F$6:$F$400,F127,'إذن صرف منتجات'!$G$6:$G$400,"2XL")</f>
        <v>0</v>
      </c>
      <c r="O127" s="161" t="n">
        <f aca="false">SUMIFS('إذن توريد منتجات'!$L$6:$L$400,'إذن توريد منتجات'!$E$6:$E$400,E127,'إذن توريد منتجات'!$F$6:$F$400,F127,'إذن توريد منتجات'!$G$6:$G$400,"3XL")-SUMIFS('إذن صرف منتجات'!$L$6:$L$400,'إذن صرف منتجات'!$E$6:$E$400,E127,'إذن صرف منتجات'!$F$6:$F$400,F127,'إذن صرف منتجات'!$G$6:$G$400,"3XL")</f>
        <v>0</v>
      </c>
      <c r="P127" s="161" t="n">
        <f aca="false">SUMIFS('إذن توريد منتجات'!$L$6:$L$400,'إذن توريد منتجات'!$E$6:$E$400,E127,'إذن توريد منتجات'!$F$6:$F$400,F127,'إذن توريد منتجات'!$G$6:$G$400,"4XL")-SUMIFS('إذن صرف منتجات'!$L$6:$L$400,'إذن صرف منتجات'!$E$6:$E$400,E127,'إذن صرف منتجات'!$F$6:$F$400,F127,'إذن صرف منتجات'!$G$6:$G$400,"4XL")</f>
        <v>0</v>
      </c>
      <c r="Q127" s="162" t="n">
        <f aca="false">SUMIFS('إذن توريد منتجات'!$L$6:$L$400,'إذن توريد منتجات'!$E$6:$E$400,E127,'إذن توريد منتجات'!$F$6:$F$400,F127,'إذن توريد منتجات'!$G$6:$G$400,"5XL")-SUMIFS('إذن صرف منتجات'!$L$6:$L$400,'إذن صرف منتجات'!$E$6:$E$400,E127,'إذن صرف منتجات'!$F$6:$F$400,F127,'إذن صرف منتجات'!$G$6:$G$400,"5XL")</f>
        <v>0</v>
      </c>
      <c r="R127" s="162" t="n">
        <f aca="false">SUMIFS('إذن توريد منتجات'!$L$6:$L$400,'إذن توريد منتجات'!$E$6:$E$400,E127,'إذن توريد منتجات'!$F$6:$F$400,F127,'إذن توريد منتجات'!$G$6:$G$400,"6XL")-SUMIFS('إذن صرف منتجات'!$L$6:$L$400,'إذن صرف منتجات'!$E$6:$E$400,E127,'إذن صرف منتجات'!$F$6:$F$400,F127,'إذن صرف منتجات'!$G$6:$G$400,"6XL")</f>
        <v>0</v>
      </c>
      <c r="S127" s="162" t="n">
        <f aca="false">SUMIFS('إذن توريد منتجات'!$L$6:$L$400,'إذن توريد منتجات'!$E$6:$E$400,E127,'إذن توريد منتجات'!$F$6:$F$400,F127,'إذن توريد منتجات'!$G$6:$G$400,"7XL")-SUMIFS('إذن صرف منتجات'!$L$6:$L$400,'إذن صرف منتجات'!$E$6:$E$400,E127,'إذن صرف منتجات'!$F$6:$F$400,F127,'إذن صرف منتجات'!$G$6:$G$400,"7XL")</f>
        <v>0</v>
      </c>
      <c r="T127" s="163" t="n">
        <f aca="false">SUM(I127:S127)</f>
        <v>0</v>
      </c>
      <c r="U127" s="164"/>
    </row>
    <row r="128" customFormat="false" ht="15" hidden="false" customHeight="true" outlineLevel="0" collapsed="false">
      <c r="A128" s="164"/>
      <c r="B128" s="181"/>
      <c r="C128" s="115"/>
      <c r="D128" s="164"/>
      <c r="E128" s="181" t="s">
        <v>71</v>
      </c>
      <c r="F128" s="115" t="str">
        <f aca="false">إعدادات!$E$20</f>
        <v>روز</v>
      </c>
      <c r="G128" s="159"/>
      <c r="H128" s="160"/>
      <c r="I128" s="165" t="n">
        <f aca="false">SUMIFS('إذن توريد منتجات'!$L$6:$L$400,'إذن توريد منتجات'!$E$6:$E$400,E128,'إذن توريد منتجات'!$F$6:$F$400,F128,'إذن توريد منتجات'!$G$6:$G$400,"XS")-SUMIFS('إذن صرف منتجات'!$L$6:$L$400,'إذن صرف منتجات'!$E$6:$E$400,E128,'إذن صرف منتجات'!$F$6:$F$400,F128,'إذن صرف منتجات'!$G$6:$G$400,"XS")</f>
        <v>0</v>
      </c>
      <c r="J128" s="165" t="n">
        <f aca="false">SUMIFS('إذن توريد منتجات'!$L$6:$L$400,'إذن توريد منتجات'!$E$6:$E$400,E128,'إذن توريد منتجات'!$F$6:$F$400,F128,'إذن توريد منتجات'!$G$6:$G$400,"S")-SUMIFS('إذن صرف منتجات'!$L$6:$L$400,'إذن صرف منتجات'!$E$6:$E$400,E128,'إذن صرف منتجات'!$F$6:$F$400,F128,'إذن صرف منتجات'!$G$6:$G$400,"S")</f>
        <v>0</v>
      </c>
      <c r="K128" s="165" t="n">
        <f aca="false">SUMIFS('إذن توريد منتجات'!$L$6:$L$400,'إذن توريد منتجات'!$E$6:$E$400,E128,'إذن توريد منتجات'!$F$6:$F$400,F128,'إذن توريد منتجات'!$G$6:$G$400,"M")-SUMIFS('إذن صرف منتجات'!$L$6:$L$400,'إذن صرف منتجات'!$E$6:$E$400,E128,'إذن صرف منتجات'!$F$6:$F$400,F128,'إذن صرف منتجات'!$G$6:$G$400,"M")</f>
        <v>0</v>
      </c>
      <c r="L128" s="165" t="n">
        <f aca="false">SUMIFS('إذن توريد منتجات'!$L$6:$L$400,'إذن توريد منتجات'!$E$6:$E$400,E128,'إذن توريد منتجات'!$F$6:$F$400,F128,'إذن توريد منتجات'!$G$6:$G$400,"L")-SUMIFS('إذن صرف منتجات'!$L$6:$L$400,'إذن صرف منتجات'!$E$6:$E$400,E128,'إذن صرف منتجات'!$F$6:$F$400,F128,'إذن صرف منتجات'!$G$6:$G$400,"L")</f>
        <v>0</v>
      </c>
      <c r="M128" s="165" t="n">
        <f aca="false">SUMIFS('إذن توريد منتجات'!$L$6:$L$400,'إذن توريد منتجات'!$E$6:$E$400,E128,'إذن توريد منتجات'!$F$6:$F$400,F128,'إذن توريد منتجات'!$G$6:$G$400,"XL")-SUMIFS('إذن صرف منتجات'!$L$6:$L$400,'إذن صرف منتجات'!$E$6:$E$400,E128,'إذن صرف منتجات'!$F$6:$F$400,F128,'إذن صرف منتجات'!$G$6:$G$400,"XL")</f>
        <v>0</v>
      </c>
      <c r="N128" s="165" t="n">
        <f aca="false">SUMIFS('إذن توريد منتجات'!$L$6:$L$400,'إذن توريد منتجات'!$E$6:$E$400,E128,'إذن توريد منتجات'!$F$6:$F$400,F128,'إذن توريد منتجات'!$G$6:$G$400,"2XL")-SUMIFS('إذن صرف منتجات'!$L$6:$L$400,'إذن صرف منتجات'!$E$6:$E$400,E128,'إذن صرف منتجات'!$F$6:$F$400,F128,'إذن صرف منتجات'!$G$6:$G$400,"2XL")</f>
        <v>0</v>
      </c>
      <c r="O128" s="165" t="n">
        <f aca="false">SUMIFS('إذن توريد منتجات'!$L$6:$L$400,'إذن توريد منتجات'!$E$6:$E$400,E128,'إذن توريد منتجات'!$F$6:$F$400,F128,'إذن توريد منتجات'!$G$6:$G$400,"3XL")-SUMIFS('إذن صرف منتجات'!$L$6:$L$400,'إذن صرف منتجات'!$E$6:$E$400,E128,'إذن صرف منتجات'!$F$6:$F$400,F128,'إذن صرف منتجات'!$G$6:$G$400,"3XL")</f>
        <v>0</v>
      </c>
      <c r="P128" s="165" t="n">
        <f aca="false">SUMIFS('إذن توريد منتجات'!$L$6:$L$400,'إذن توريد منتجات'!$E$6:$E$400,E128,'إذن توريد منتجات'!$F$6:$F$400,F128,'إذن توريد منتجات'!$G$6:$G$400,"4XL")-SUMIFS('إذن صرف منتجات'!$L$6:$L$400,'إذن صرف منتجات'!$E$6:$E$400,E128,'إذن صرف منتجات'!$F$6:$F$400,F128,'إذن صرف منتجات'!$G$6:$G$400,"4XL")</f>
        <v>0</v>
      </c>
      <c r="Q128" s="162" t="n">
        <f aca="false">SUMIFS('إذن توريد منتجات'!$L$6:$L$400,'إذن توريد منتجات'!$E$6:$E$400,E128,'إذن توريد منتجات'!$F$6:$F$400,F128,'إذن توريد منتجات'!$G$6:$G$400,"5XL")-SUMIFS('إذن صرف منتجات'!$L$6:$L$400,'إذن صرف منتجات'!$E$6:$E$400,E128,'إذن صرف منتجات'!$F$6:$F$400,F128,'إذن صرف منتجات'!$G$6:$G$400,"5XL")</f>
        <v>0</v>
      </c>
      <c r="R128" s="162" t="n">
        <f aca="false">SUMIFS('إذن توريد منتجات'!$L$6:$L$400,'إذن توريد منتجات'!$E$6:$E$400,E128,'إذن توريد منتجات'!$F$6:$F$400,F128,'إذن توريد منتجات'!$G$6:$G$400,"6XL")-SUMIFS('إذن صرف منتجات'!$L$6:$L$400,'إذن صرف منتجات'!$E$6:$E$400,E128,'إذن صرف منتجات'!$F$6:$F$400,F128,'إذن صرف منتجات'!$G$6:$G$400,"6XL")</f>
        <v>0</v>
      </c>
      <c r="S128" s="162" t="n">
        <f aca="false">SUMIFS('إذن توريد منتجات'!$L$6:$L$400,'إذن توريد منتجات'!$E$6:$E$400,E128,'إذن توريد منتجات'!$F$6:$F$400,F128,'إذن توريد منتجات'!$G$6:$G$400,"7XL")-SUMIFS('إذن صرف منتجات'!$L$6:$L$400,'إذن صرف منتجات'!$E$6:$E$400,E128,'إذن صرف منتجات'!$F$6:$F$400,F128,'إذن صرف منتجات'!$G$6:$G$400,"7XL")</f>
        <v>0</v>
      </c>
      <c r="T128" s="163" t="n">
        <f aca="false">SUM(I128:S128)</f>
        <v>0</v>
      </c>
      <c r="U128" s="114"/>
    </row>
    <row r="129" customFormat="false" ht="15" hidden="false" customHeight="true" outlineLevel="0" collapsed="false">
      <c r="A129" s="114"/>
      <c r="B129" s="181"/>
      <c r="C129" s="116"/>
      <c r="D129" s="114"/>
      <c r="E129" s="181" t="s">
        <v>71</v>
      </c>
      <c r="F129" s="116" t="str">
        <f aca="false">إعدادات!$E$21</f>
        <v>موف فاتح</v>
      </c>
      <c r="G129" s="159"/>
      <c r="H129" s="160"/>
      <c r="I129" s="161" t="n">
        <f aca="false">SUMIFS('إذن توريد منتجات'!$L$6:$L$400,'إذن توريد منتجات'!$E$6:$E$400,E129,'إذن توريد منتجات'!$F$6:$F$400,F129,'إذن توريد منتجات'!$G$6:$G$400,"XS")-SUMIFS('إذن صرف منتجات'!$L$6:$L$400,'إذن صرف منتجات'!$E$6:$E$400,E129,'إذن صرف منتجات'!$F$6:$F$400,F129,'إذن صرف منتجات'!$G$6:$G$400,"XS")</f>
        <v>0</v>
      </c>
      <c r="J129" s="161" t="n">
        <f aca="false">SUMIFS('إذن توريد منتجات'!$L$6:$L$400,'إذن توريد منتجات'!$E$6:$E$400,E129,'إذن توريد منتجات'!$F$6:$F$400,F129,'إذن توريد منتجات'!$G$6:$G$400,"S")-SUMIFS('إذن صرف منتجات'!$L$6:$L$400,'إذن صرف منتجات'!$E$6:$E$400,E129,'إذن صرف منتجات'!$F$6:$F$400,F129,'إذن صرف منتجات'!$G$6:$G$400,"S")</f>
        <v>0</v>
      </c>
      <c r="K129" s="161" t="n">
        <f aca="false">SUMIFS('إذن توريد منتجات'!$L$6:$L$400,'إذن توريد منتجات'!$E$6:$E$400,E129,'إذن توريد منتجات'!$F$6:$F$400,F129,'إذن توريد منتجات'!$G$6:$G$400,"M")-SUMIFS('إذن صرف منتجات'!$L$6:$L$400,'إذن صرف منتجات'!$E$6:$E$400,E129,'إذن صرف منتجات'!$F$6:$F$400,F129,'إذن صرف منتجات'!$G$6:$G$400,"M")</f>
        <v>0</v>
      </c>
      <c r="L129" s="161" t="n">
        <f aca="false">SUMIFS('إذن توريد منتجات'!$L$6:$L$400,'إذن توريد منتجات'!$E$6:$E$400,E129,'إذن توريد منتجات'!$F$6:$F$400,F129,'إذن توريد منتجات'!$G$6:$G$400,"L")-SUMIFS('إذن صرف منتجات'!$L$6:$L$400,'إذن صرف منتجات'!$E$6:$E$400,E129,'إذن صرف منتجات'!$F$6:$F$400,F129,'إذن صرف منتجات'!$G$6:$G$400,"L")</f>
        <v>0</v>
      </c>
      <c r="M129" s="161" t="n">
        <f aca="false">SUMIFS('إذن توريد منتجات'!$L$6:$L$400,'إذن توريد منتجات'!$E$6:$E$400,E129,'إذن توريد منتجات'!$F$6:$F$400,F129,'إذن توريد منتجات'!$G$6:$G$400,"XL")-SUMIFS('إذن صرف منتجات'!$L$6:$L$400,'إذن صرف منتجات'!$E$6:$E$400,E129,'إذن صرف منتجات'!$F$6:$F$400,F129,'إذن صرف منتجات'!$G$6:$G$400,"XL")</f>
        <v>0</v>
      </c>
      <c r="N129" s="161" t="n">
        <f aca="false">SUMIFS('إذن توريد منتجات'!$L$6:$L$400,'إذن توريد منتجات'!$E$6:$E$400,E129,'إذن توريد منتجات'!$F$6:$F$400,F129,'إذن توريد منتجات'!$G$6:$G$400,"2XL")-SUMIFS('إذن صرف منتجات'!$L$6:$L$400,'إذن صرف منتجات'!$E$6:$E$400,E129,'إذن صرف منتجات'!$F$6:$F$400,F129,'إذن صرف منتجات'!$G$6:$G$400,"2XL")</f>
        <v>0</v>
      </c>
      <c r="O129" s="161" t="n">
        <f aca="false">SUMIFS('إذن توريد منتجات'!$L$6:$L$400,'إذن توريد منتجات'!$E$6:$E$400,E129,'إذن توريد منتجات'!$F$6:$F$400,F129,'إذن توريد منتجات'!$G$6:$G$400,"3XL")-SUMIFS('إذن صرف منتجات'!$L$6:$L$400,'إذن صرف منتجات'!$E$6:$E$400,E129,'إذن صرف منتجات'!$F$6:$F$400,F129,'إذن صرف منتجات'!$G$6:$G$400,"3XL")</f>
        <v>0</v>
      </c>
      <c r="P129" s="161" t="n">
        <f aca="false">SUMIFS('إذن توريد منتجات'!$L$6:$L$400,'إذن توريد منتجات'!$E$6:$E$400,E129,'إذن توريد منتجات'!$F$6:$F$400,F129,'إذن توريد منتجات'!$G$6:$G$400,"4XL")-SUMIFS('إذن صرف منتجات'!$L$6:$L$400,'إذن صرف منتجات'!$E$6:$E$400,E129,'إذن صرف منتجات'!$F$6:$F$400,F129,'إذن صرف منتجات'!$G$6:$G$400,"4XL")</f>
        <v>0</v>
      </c>
      <c r="Q129" s="162" t="n">
        <f aca="false">SUMIFS('إذن توريد منتجات'!$L$6:$L$400,'إذن توريد منتجات'!$E$6:$E$400,E129,'إذن توريد منتجات'!$F$6:$F$400,F129,'إذن توريد منتجات'!$G$6:$G$400,"5XL")-SUMIFS('إذن صرف منتجات'!$L$6:$L$400,'إذن صرف منتجات'!$E$6:$E$400,E129,'إذن صرف منتجات'!$F$6:$F$400,F129,'إذن صرف منتجات'!$G$6:$G$400,"5XL")</f>
        <v>0</v>
      </c>
      <c r="R129" s="162" t="n">
        <f aca="false">SUMIFS('إذن توريد منتجات'!$L$6:$L$400,'إذن توريد منتجات'!$E$6:$E$400,E129,'إذن توريد منتجات'!$F$6:$F$400,F129,'إذن توريد منتجات'!$G$6:$G$400,"6XL")-SUMIFS('إذن صرف منتجات'!$L$6:$L$400,'إذن صرف منتجات'!$E$6:$E$400,E129,'إذن صرف منتجات'!$F$6:$F$400,F129,'إذن صرف منتجات'!$G$6:$G$400,"6XL")</f>
        <v>0</v>
      </c>
      <c r="S129" s="162" t="n">
        <f aca="false">SUMIFS('إذن توريد منتجات'!$L$6:$L$400,'إذن توريد منتجات'!$E$6:$E$400,E129,'إذن توريد منتجات'!$F$6:$F$400,F129,'إذن توريد منتجات'!$G$6:$G$400,"7XL")-SUMIFS('إذن صرف منتجات'!$L$6:$L$400,'إذن صرف منتجات'!$E$6:$E$400,E129,'إذن صرف منتجات'!$F$6:$F$400,F129,'إذن صرف منتجات'!$G$6:$G$400,"7XL")</f>
        <v>0</v>
      </c>
      <c r="T129" s="163" t="n">
        <f aca="false">SUM(I129:S129)</f>
        <v>0</v>
      </c>
      <c r="U129" s="164"/>
    </row>
    <row r="130" customFormat="false" ht="34.5" hidden="false" customHeight="true" outlineLevel="0" collapsed="false">
      <c r="A130" s="117"/>
      <c r="B130" s="118"/>
      <c r="C130" s="119"/>
      <c r="D130" s="182" t="s">
        <v>186</v>
      </c>
      <c r="E130" s="118"/>
      <c r="F130" s="119"/>
      <c r="I130" s="183" t="n">
        <f aca="false">SUM(I4:I129)</f>
        <v>0</v>
      </c>
      <c r="J130" s="183" t="n">
        <f aca="false">SUM(J4:J129)</f>
        <v>143</v>
      </c>
      <c r="K130" s="183" t="n">
        <f aca="false">SUM(K4:K129)</f>
        <v>291</v>
      </c>
      <c r="L130" s="183" t="n">
        <f aca="false">SUM(L4:L129)</f>
        <v>215</v>
      </c>
      <c r="M130" s="183" t="n">
        <f aca="false">SUM(M4:M129)</f>
        <v>210</v>
      </c>
      <c r="N130" s="183" t="n">
        <f aca="false">SUM(N4:N129)</f>
        <v>223</v>
      </c>
      <c r="O130" s="183" t="n">
        <f aca="false">SUM(O4:O129)</f>
        <v>173</v>
      </c>
      <c r="P130" s="183" t="n">
        <f aca="false">SUM(P4:P129)</f>
        <v>26</v>
      </c>
      <c r="Q130" s="183" t="n">
        <f aca="false">SUM(Q4:Q129)</f>
        <v>20</v>
      </c>
      <c r="R130" s="183" t="n">
        <f aca="false">SUM(R4:R129)</f>
        <v>1</v>
      </c>
      <c r="S130" s="183" t="n">
        <f aca="false">SUM(S4:S129)</f>
        <v>2</v>
      </c>
      <c r="T130" s="184" t="n">
        <f aca="false">SUM(T4:T129)</f>
        <v>1304</v>
      </c>
      <c r="U130" s="185"/>
    </row>
  </sheetData>
  <mergeCells count="1">
    <mergeCell ref="D1:T1"/>
  </mergeCells>
  <dataValidations count="3">
    <dataValidation allowBlank="true" errorStyle="stop" operator="between" showDropDown="false" showErrorMessage="false" showInputMessage="false" sqref="E4:E500" type="list">
      <formula1>بيانات!$D$2:$M$2</formula1>
      <formula2>0</formula2>
    </dataValidation>
    <dataValidation allowBlank="true" errorStyle="stop" operator="between" showDropDown="false" showErrorMessage="false" showInputMessage="false" sqref="G4:G500" type="list">
      <formula1>بيانات!$D$5:$E$5</formula1>
      <formula2>0</formula2>
    </dataValidation>
    <dataValidation allowBlank="true" errorStyle="stop" operator="between" showDropDown="false" showErrorMessage="false" showInputMessage="false" sqref="H4:H500" type="list">
      <formula1>بيانات!$D$6:$E$6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08"/>
  <sheetViews>
    <sheetView showFormulas="false" showGridLines="true" showRowColHeaders="true" showZeros="true" rightToLeft="true" tabSelected="true" showOutlineSymbols="true" defaultGridColor="true" view="normal" topLeftCell="B1" colorId="64" zoomScale="125" zoomScaleNormal="125" zoomScalePageLayoutView="100" workbookViewId="0">
      <pane xSplit="0" ySplit="5" topLeftCell="A242" activePane="bottomLeft" state="frozen"/>
      <selection pane="topLeft" activeCell="B1" activeCellId="0" sqref="B1"/>
      <selection pane="bottomLeft" activeCell="L262" activeCellId="0" sqref="L262"/>
    </sheetView>
  </sheetViews>
  <sheetFormatPr defaultColWidth="8.6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22"/>
    <col collapsed="false" customWidth="true" hidden="false" outlineLevel="0" max="3" min="3" style="0" width="14"/>
    <col collapsed="false" customWidth="true" hidden="false" outlineLevel="0" max="4" min="4" style="0" width="5"/>
    <col collapsed="false" customWidth="true" hidden="false" outlineLevel="0" max="5" min="5" style="0" width="22"/>
    <col collapsed="false" customWidth="true" hidden="false" outlineLevel="0" max="6" min="6" style="0" width="14"/>
    <col collapsed="false" customWidth="true" hidden="false" outlineLevel="0" max="7" min="7" style="0" width="10"/>
    <col collapsed="false" customWidth="true" hidden="false" outlineLevel="0" max="8" min="8" style="0" width="12"/>
    <col collapsed="false" customWidth="true" hidden="false" outlineLevel="0" max="9" min="9" style="0" width="13"/>
    <col collapsed="false" customWidth="true" hidden="false" outlineLevel="0" max="10" min="10" style="0" width="12"/>
    <col collapsed="false" customWidth="true" hidden="false" outlineLevel="0" max="11" min="11" style="0" width="16"/>
    <col collapsed="false" customWidth="true" hidden="false" outlineLevel="0" max="12" min="12" style="0" width="14"/>
    <col collapsed="false" customWidth="true" hidden="false" outlineLevel="0" max="13" min="13" style="0" width="22"/>
  </cols>
  <sheetData>
    <row r="1" customFormat="false" ht="37.5" hidden="false" customHeight="true" outlineLevel="0" collapsed="false">
      <c r="A1" s="121"/>
      <c r="D1" s="121" t="s">
        <v>212</v>
      </c>
      <c r="E1" s="121"/>
      <c r="F1" s="121"/>
      <c r="G1" s="121"/>
      <c r="H1" s="121"/>
      <c r="I1" s="121"/>
      <c r="J1" s="121"/>
      <c r="K1" s="121"/>
      <c r="L1" s="121"/>
      <c r="M1" s="121"/>
      <c r="N1" s="119"/>
      <c r="O1" s="119"/>
    </row>
    <row r="2" customFormat="false" ht="21.75" hidden="false" customHeight="true" outlineLevel="0" collapsed="false">
      <c r="A2" s="122"/>
      <c r="B2" s="123"/>
      <c r="D2" s="122" t="s">
        <v>171</v>
      </c>
      <c r="E2" s="123" t="s">
        <v>213</v>
      </c>
      <c r="G2" s="122" t="s">
        <v>172</v>
      </c>
      <c r="J2" s="123"/>
      <c r="L2" s="122" t="s">
        <v>173</v>
      </c>
      <c r="M2" s="123"/>
    </row>
    <row r="3" customFormat="false" ht="21.75" hidden="false" customHeight="true" outlineLevel="0" collapsed="false">
      <c r="A3" s="122"/>
      <c r="B3" s="123"/>
      <c r="D3" s="122" t="s">
        <v>176</v>
      </c>
      <c r="E3" s="123" t="s">
        <v>214</v>
      </c>
      <c r="G3" s="122" t="s">
        <v>175</v>
      </c>
      <c r="J3" s="123"/>
    </row>
    <row r="5" customFormat="false" ht="27.75" hidden="false" customHeight="true" outlineLevel="0" collapsed="false">
      <c r="A5" s="124"/>
      <c r="B5" s="124"/>
      <c r="C5" s="124"/>
      <c r="D5" s="124" t="s">
        <v>161</v>
      </c>
      <c r="E5" s="124" t="s">
        <v>215</v>
      </c>
      <c r="F5" s="124" t="s">
        <v>178</v>
      </c>
      <c r="G5" s="124" t="s">
        <v>216</v>
      </c>
      <c r="H5" s="124" t="s">
        <v>203</v>
      </c>
      <c r="I5" s="124" t="s">
        <v>204</v>
      </c>
      <c r="J5" s="124" t="s">
        <v>163</v>
      </c>
      <c r="K5" s="124" t="s">
        <v>217</v>
      </c>
      <c r="L5" s="124" t="s">
        <v>218</v>
      </c>
      <c r="M5" s="124" t="s">
        <v>182</v>
      </c>
      <c r="N5" s="124" t="s">
        <v>198</v>
      </c>
      <c r="O5" s="124" t="s">
        <v>43</v>
      </c>
    </row>
    <row r="6" customFormat="false" ht="15" hidden="false" customHeight="true" outlineLevel="0" collapsed="false">
      <c r="D6" s="24" t="n">
        <v>1</v>
      </c>
      <c r="E6" s="24" t="s">
        <v>65</v>
      </c>
      <c r="F6" s="24" t="s">
        <v>48</v>
      </c>
      <c r="G6" s="24" t="s">
        <v>76</v>
      </c>
      <c r="H6" s="186" t="s">
        <v>83</v>
      </c>
      <c r="I6" s="187" t="s">
        <v>112</v>
      </c>
      <c r="J6" s="24" t="s">
        <v>116</v>
      </c>
      <c r="K6" s="188" t="n">
        <f aca="false">IF(H6="كم",320,IF(H6="نص كم",300,""))</f>
        <v>320</v>
      </c>
      <c r="L6" s="189" t="n">
        <v>22</v>
      </c>
      <c r="M6" s="24" t="n">
        <f aca="false">IF(OR(L6="",K6=""),"",L6*K6)</f>
        <v>7040</v>
      </c>
      <c r="N6" s="24" t="s">
        <v>219</v>
      </c>
    </row>
    <row r="7" customFormat="false" ht="15" hidden="false" customHeight="true" outlineLevel="0" collapsed="false">
      <c r="D7" s="190" t="n">
        <v>2</v>
      </c>
      <c r="E7" s="24" t="s">
        <v>65</v>
      </c>
      <c r="F7" s="190" t="s">
        <v>54</v>
      </c>
      <c r="G7" s="24" t="s">
        <v>76</v>
      </c>
      <c r="H7" s="186" t="s">
        <v>83</v>
      </c>
      <c r="I7" s="187" t="s">
        <v>112</v>
      </c>
      <c r="J7" s="190" t="s">
        <v>116</v>
      </c>
      <c r="K7" s="188" t="n">
        <f aca="false">IF(H7="كم",320,IF(H7="نص كم",300,""))</f>
        <v>320</v>
      </c>
      <c r="L7" s="189" t="n">
        <v>14</v>
      </c>
      <c r="M7" s="190" t="n">
        <f aca="false">IF(OR(L7="",K7=""),"",L7*K7)</f>
        <v>4480</v>
      </c>
      <c r="N7" s="24" t="s">
        <v>219</v>
      </c>
    </row>
    <row r="8" customFormat="false" ht="15" hidden="false" customHeight="true" outlineLevel="0" collapsed="false">
      <c r="D8" s="24" t="n">
        <v>3</v>
      </c>
      <c r="E8" s="24" t="s">
        <v>65</v>
      </c>
      <c r="F8" s="24" t="s">
        <v>49</v>
      </c>
      <c r="G8" s="24" t="s">
        <v>76</v>
      </c>
      <c r="H8" s="186" t="s">
        <v>83</v>
      </c>
      <c r="I8" s="187" t="s">
        <v>112</v>
      </c>
      <c r="J8" s="24" t="s">
        <v>116</v>
      </c>
      <c r="K8" s="188" t="n">
        <f aca="false">IF(H8="كم",320,IF(H8="نص كم",300,""))</f>
        <v>320</v>
      </c>
      <c r="L8" s="189" t="n">
        <v>3</v>
      </c>
      <c r="M8" s="24" t="n">
        <f aca="false">IF(OR(L8="",K8=""),"",L8*K8)</f>
        <v>960</v>
      </c>
      <c r="N8" s="24" t="s">
        <v>219</v>
      </c>
    </row>
    <row r="9" customFormat="false" ht="15" hidden="false" customHeight="true" outlineLevel="0" collapsed="false">
      <c r="D9" s="190" t="n">
        <v>4</v>
      </c>
      <c r="E9" s="24" t="s">
        <v>65</v>
      </c>
      <c r="F9" s="190" t="s">
        <v>58</v>
      </c>
      <c r="G9" s="24" t="s">
        <v>76</v>
      </c>
      <c r="H9" s="186" t="s">
        <v>83</v>
      </c>
      <c r="I9" s="187" t="s">
        <v>112</v>
      </c>
      <c r="J9" s="190" t="s">
        <v>116</v>
      </c>
      <c r="K9" s="188" t="n">
        <f aca="false">IF(H9="كم",320,IF(H9="نص كم",300,""))</f>
        <v>320</v>
      </c>
      <c r="L9" s="189" t="n">
        <v>4</v>
      </c>
      <c r="M9" s="190" t="n">
        <f aca="false">IF(OR(L9="",K9=""),"",L9*K9)</f>
        <v>1280</v>
      </c>
      <c r="N9" s="24" t="s">
        <v>219</v>
      </c>
    </row>
    <row r="10" customFormat="false" ht="15" hidden="false" customHeight="true" outlineLevel="0" collapsed="false">
      <c r="D10" s="24" t="n">
        <v>5</v>
      </c>
      <c r="E10" s="24" t="s">
        <v>65</v>
      </c>
      <c r="F10" s="24" t="s">
        <v>59</v>
      </c>
      <c r="G10" s="24" t="s">
        <v>76</v>
      </c>
      <c r="H10" s="186" t="s">
        <v>83</v>
      </c>
      <c r="I10" s="187" t="s">
        <v>112</v>
      </c>
      <c r="J10" s="24" t="s">
        <v>116</v>
      </c>
      <c r="K10" s="188" t="n">
        <f aca="false">IF(H10="كم",320,IF(H10="نص كم",300,""))</f>
        <v>320</v>
      </c>
      <c r="L10" s="189" t="n">
        <v>5</v>
      </c>
      <c r="M10" s="24" t="n">
        <f aca="false">IF(OR(L10="",K10=""),"",L10*K10)</f>
        <v>1600</v>
      </c>
      <c r="N10" s="24" t="s">
        <v>219</v>
      </c>
    </row>
    <row r="11" customFormat="false" ht="15" hidden="false" customHeight="true" outlineLevel="0" collapsed="false">
      <c r="D11" s="190" t="n">
        <v>6</v>
      </c>
      <c r="E11" s="24" t="s">
        <v>65</v>
      </c>
      <c r="F11" s="190" t="s">
        <v>62</v>
      </c>
      <c r="G11" s="24" t="s">
        <v>76</v>
      </c>
      <c r="H11" s="186" t="s">
        <v>83</v>
      </c>
      <c r="I11" s="187" t="s">
        <v>112</v>
      </c>
      <c r="J11" s="190" t="s">
        <v>116</v>
      </c>
      <c r="K11" s="188" t="n">
        <f aca="false">IF(H11="كم",320,IF(H11="نص كم",300,""))</f>
        <v>320</v>
      </c>
      <c r="L11" s="189" t="n">
        <v>4</v>
      </c>
      <c r="M11" s="190" t="n">
        <f aca="false">IF(OR(L11="",K11=""),"",L11*K11)</f>
        <v>1280</v>
      </c>
      <c r="N11" s="24" t="s">
        <v>219</v>
      </c>
    </row>
    <row r="12" customFormat="false" ht="15" hidden="false" customHeight="true" outlineLevel="0" collapsed="false">
      <c r="D12" s="24" t="n">
        <v>7</v>
      </c>
      <c r="E12" s="24" t="s">
        <v>65</v>
      </c>
      <c r="F12" s="24" t="s">
        <v>55</v>
      </c>
      <c r="G12" s="24" t="s">
        <v>76</v>
      </c>
      <c r="H12" s="186" t="s">
        <v>83</v>
      </c>
      <c r="I12" s="187" t="s">
        <v>112</v>
      </c>
      <c r="J12" s="24" t="s">
        <v>116</v>
      </c>
      <c r="K12" s="188" t="n">
        <f aca="false">IF(H12="كم",320,IF(H12="نص كم",300,""))</f>
        <v>320</v>
      </c>
      <c r="L12" s="189" t="n">
        <v>12</v>
      </c>
      <c r="M12" s="24" t="n">
        <f aca="false">IF(OR(L12="",K12=""),"",L12*K12)</f>
        <v>3840</v>
      </c>
      <c r="N12" s="24" t="s">
        <v>219</v>
      </c>
    </row>
    <row r="13" customFormat="false" ht="15" hidden="false" customHeight="true" outlineLevel="0" collapsed="false">
      <c r="D13" s="190" t="n">
        <v>8</v>
      </c>
      <c r="E13" s="24" t="s">
        <v>65</v>
      </c>
      <c r="F13" s="190" t="s">
        <v>63</v>
      </c>
      <c r="G13" s="24" t="s">
        <v>76</v>
      </c>
      <c r="H13" s="186" t="s">
        <v>83</v>
      </c>
      <c r="I13" s="187" t="s">
        <v>112</v>
      </c>
      <c r="J13" s="190" t="s">
        <v>116</v>
      </c>
      <c r="K13" s="188" t="n">
        <f aca="false">IF(H13="كم",320,IF(H13="نص كم",300,""))</f>
        <v>320</v>
      </c>
      <c r="L13" s="189" t="n">
        <v>2</v>
      </c>
      <c r="M13" s="190" t="n">
        <f aca="false">IF(OR(L13="",K13=""),"",L13*K13)</f>
        <v>640</v>
      </c>
      <c r="N13" s="24" t="s">
        <v>219</v>
      </c>
    </row>
    <row r="14" customFormat="false" ht="15" hidden="false" customHeight="true" outlineLevel="0" collapsed="false">
      <c r="D14" s="24" t="n">
        <v>9</v>
      </c>
      <c r="E14" s="24" t="s">
        <v>65</v>
      </c>
      <c r="F14" s="24" t="s">
        <v>53</v>
      </c>
      <c r="G14" s="24" t="s">
        <v>76</v>
      </c>
      <c r="H14" s="186" t="s">
        <v>83</v>
      </c>
      <c r="I14" s="187" t="s">
        <v>112</v>
      </c>
      <c r="J14" s="24" t="s">
        <v>116</v>
      </c>
      <c r="K14" s="188" t="n">
        <f aca="false">IF(H14="كم",320,IF(H14="نص كم",300,""))</f>
        <v>320</v>
      </c>
      <c r="L14" s="189" t="n">
        <v>8</v>
      </c>
      <c r="M14" s="24" t="n">
        <f aca="false">IF(OR(L14="",K14=""),"",L14*K14)</f>
        <v>2560</v>
      </c>
      <c r="N14" s="24" t="s">
        <v>219</v>
      </c>
    </row>
    <row r="15" customFormat="false" ht="15" hidden="false" customHeight="true" outlineLevel="0" collapsed="false">
      <c r="D15" s="190" t="n">
        <v>10</v>
      </c>
      <c r="E15" s="24" t="s">
        <v>65</v>
      </c>
      <c r="F15" s="190" t="s">
        <v>47</v>
      </c>
      <c r="G15" s="24" t="s">
        <v>76</v>
      </c>
      <c r="H15" s="186" t="s">
        <v>83</v>
      </c>
      <c r="I15" s="187" t="s">
        <v>112</v>
      </c>
      <c r="J15" s="190" t="s">
        <v>116</v>
      </c>
      <c r="K15" s="188" t="n">
        <f aca="false">IF(H15="كم",320,IF(H15="نص كم",300,""))</f>
        <v>320</v>
      </c>
      <c r="L15" s="189" t="n">
        <v>3</v>
      </c>
      <c r="M15" s="190" t="n">
        <f aca="false">IF(OR(L15="",K15=""),"",L15*K15)</f>
        <v>960</v>
      </c>
      <c r="N15" s="24" t="s">
        <v>219</v>
      </c>
    </row>
    <row r="16" customFormat="false" ht="15" hidden="false" customHeight="true" outlineLevel="0" collapsed="false">
      <c r="D16" s="24" t="n">
        <v>11</v>
      </c>
      <c r="E16" s="24" t="s">
        <v>65</v>
      </c>
      <c r="F16" s="24" t="s">
        <v>57</v>
      </c>
      <c r="G16" s="24" t="s">
        <v>76</v>
      </c>
      <c r="H16" s="186" t="s">
        <v>83</v>
      </c>
      <c r="I16" s="187" t="s">
        <v>112</v>
      </c>
      <c r="J16" s="24" t="s">
        <v>116</v>
      </c>
      <c r="K16" s="188" t="n">
        <f aca="false">IF(H16="كم",320,IF(H16="نص كم",300,""))</f>
        <v>320</v>
      </c>
      <c r="L16" s="189" t="n">
        <v>14</v>
      </c>
      <c r="M16" s="24" t="n">
        <f aca="false">IF(OR(L16="",K16=""),"",L16*K16)</f>
        <v>4480</v>
      </c>
      <c r="N16" s="24" t="s">
        <v>219</v>
      </c>
    </row>
    <row r="17" customFormat="false" ht="15" hidden="false" customHeight="true" outlineLevel="0" collapsed="false">
      <c r="D17" s="190" t="n">
        <v>12</v>
      </c>
      <c r="E17" s="24" t="s">
        <v>65</v>
      </c>
      <c r="F17" s="190" t="s">
        <v>52</v>
      </c>
      <c r="G17" s="24" t="s">
        <v>76</v>
      </c>
      <c r="H17" s="186" t="s">
        <v>83</v>
      </c>
      <c r="I17" s="187" t="s">
        <v>112</v>
      </c>
      <c r="J17" s="190" t="s">
        <v>116</v>
      </c>
      <c r="K17" s="188" t="n">
        <f aca="false">IF(H17="كم",320,IF(H17="نص كم",300,""))</f>
        <v>320</v>
      </c>
      <c r="L17" s="189" t="n">
        <v>11</v>
      </c>
      <c r="M17" s="190" t="n">
        <f aca="false">IF(OR(L17="",K17=""),"",L17*K17)</f>
        <v>3520</v>
      </c>
      <c r="N17" s="24" t="s">
        <v>219</v>
      </c>
    </row>
    <row r="18" customFormat="false" ht="15" hidden="false" customHeight="true" outlineLevel="0" collapsed="false">
      <c r="D18" s="24" t="n">
        <v>13</v>
      </c>
      <c r="E18" s="24" t="s">
        <v>65</v>
      </c>
      <c r="F18" s="24" t="s">
        <v>59</v>
      </c>
      <c r="G18" s="24" t="s">
        <v>76</v>
      </c>
      <c r="H18" s="186" t="s">
        <v>84</v>
      </c>
      <c r="I18" s="187" t="s">
        <v>112</v>
      </c>
      <c r="J18" s="24" t="s">
        <v>116</v>
      </c>
      <c r="K18" s="188" t="n">
        <f aca="false">IF(H18="كم",320,IF(H18="نص كم",300,""))</f>
        <v>300</v>
      </c>
      <c r="L18" s="189" t="n">
        <v>7</v>
      </c>
      <c r="M18" s="24" t="n">
        <f aca="false">IF(OR(L18="",K18=""),"",L18*K18)</f>
        <v>2100</v>
      </c>
      <c r="N18" s="24" t="s">
        <v>219</v>
      </c>
    </row>
    <row r="19" customFormat="false" ht="15" hidden="false" customHeight="true" outlineLevel="0" collapsed="false">
      <c r="D19" s="190" t="n">
        <v>14</v>
      </c>
      <c r="E19" s="24" t="s">
        <v>65</v>
      </c>
      <c r="F19" s="190" t="s">
        <v>57</v>
      </c>
      <c r="G19" s="24" t="s">
        <v>76</v>
      </c>
      <c r="H19" s="186" t="s">
        <v>84</v>
      </c>
      <c r="I19" s="187" t="s">
        <v>112</v>
      </c>
      <c r="J19" s="190" t="s">
        <v>116</v>
      </c>
      <c r="K19" s="188" t="n">
        <f aca="false">IF(H19="كم",320,IF(H19="نص كم",300,""))</f>
        <v>300</v>
      </c>
      <c r="L19" s="189" t="n">
        <v>6</v>
      </c>
      <c r="M19" s="190" t="n">
        <f aca="false">IF(OR(L19="",K19=""),"",L19*K19)</f>
        <v>1800</v>
      </c>
      <c r="N19" s="24" t="s">
        <v>219</v>
      </c>
    </row>
    <row r="20" customFormat="false" ht="15" hidden="false" customHeight="true" outlineLevel="0" collapsed="false">
      <c r="D20" s="24" t="n">
        <v>15</v>
      </c>
      <c r="E20" s="24" t="s">
        <v>65</v>
      </c>
      <c r="F20" s="24" t="s">
        <v>64</v>
      </c>
      <c r="G20" s="24" t="s">
        <v>76</v>
      </c>
      <c r="H20" s="186" t="s">
        <v>84</v>
      </c>
      <c r="I20" s="187" t="s">
        <v>112</v>
      </c>
      <c r="J20" s="24" t="s">
        <v>116</v>
      </c>
      <c r="K20" s="188" t="n">
        <f aca="false">IF(H20="كم",320,IF(H20="نص كم",300,""))</f>
        <v>300</v>
      </c>
      <c r="L20" s="189" t="n">
        <v>4</v>
      </c>
      <c r="M20" s="24" t="n">
        <f aca="false">IF(OR(L20="",K20=""),"",L20*K20)</f>
        <v>1200</v>
      </c>
      <c r="N20" s="24" t="s">
        <v>219</v>
      </c>
    </row>
    <row r="21" customFormat="false" ht="15" hidden="false" customHeight="true" outlineLevel="0" collapsed="false">
      <c r="D21" s="190" t="n">
        <v>16</v>
      </c>
      <c r="E21" s="24" t="s">
        <v>65</v>
      </c>
      <c r="F21" s="190" t="s">
        <v>45</v>
      </c>
      <c r="G21" s="24" t="s">
        <v>76</v>
      </c>
      <c r="H21" s="186" t="s">
        <v>84</v>
      </c>
      <c r="I21" s="187" t="s">
        <v>112</v>
      </c>
      <c r="J21" s="190" t="s">
        <v>116</v>
      </c>
      <c r="K21" s="188" t="n">
        <f aca="false">IF(H21="كم",320,IF(H21="نص كم",300,""))</f>
        <v>300</v>
      </c>
      <c r="L21" s="189" t="n">
        <v>3</v>
      </c>
      <c r="M21" s="190" t="n">
        <f aca="false">IF(OR(L21="",K21=""),"",L21*K21)</f>
        <v>900</v>
      </c>
      <c r="N21" s="24" t="s">
        <v>219</v>
      </c>
    </row>
    <row r="22" customFormat="false" ht="15" hidden="false" customHeight="true" outlineLevel="0" collapsed="false">
      <c r="D22" s="24" t="n">
        <v>17</v>
      </c>
      <c r="E22" s="24" t="s">
        <v>65</v>
      </c>
      <c r="F22" s="24" t="s">
        <v>55</v>
      </c>
      <c r="G22" s="24" t="s">
        <v>76</v>
      </c>
      <c r="H22" s="186" t="s">
        <v>84</v>
      </c>
      <c r="I22" s="187" t="s">
        <v>112</v>
      </c>
      <c r="J22" s="24" t="s">
        <v>116</v>
      </c>
      <c r="K22" s="188" t="n">
        <f aca="false">IF(H22="كم",320,IF(H22="نص كم",300,""))</f>
        <v>300</v>
      </c>
      <c r="L22" s="189" t="n">
        <v>8</v>
      </c>
      <c r="M22" s="24" t="n">
        <f aca="false">IF(OR(L22="",K22=""),"",L22*K22)</f>
        <v>2400</v>
      </c>
      <c r="N22" s="24" t="s">
        <v>219</v>
      </c>
    </row>
    <row r="23" customFormat="false" ht="15" hidden="false" customHeight="true" outlineLevel="0" collapsed="false">
      <c r="D23" s="190" t="n">
        <v>18</v>
      </c>
      <c r="E23" s="24" t="s">
        <v>65</v>
      </c>
      <c r="F23" s="190" t="s">
        <v>58</v>
      </c>
      <c r="G23" s="24" t="s">
        <v>76</v>
      </c>
      <c r="H23" s="186" t="s">
        <v>84</v>
      </c>
      <c r="I23" s="187" t="s">
        <v>112</v>
      </c>
      <c r="J23" s="190" t="s">
        <v>116</v>
      </c>
      <c r="K23" s="188" t="n">
        <f aca="false">IF(H23="كم",320,IF(H23="نص كم",300,""))</f>
        <v>300</v>
      </c>
      <c r="L23" s="189" t="n">
        <v>1</v>
      </c>
      <c r="M23" s="190" t="n">
        <f aca="false">IF(OR(L23="",K23=""),"",L23*K23)</f>
        <v>300</v>
      </c>
      <c r="N23" s="24" t="s">
        <v>219</v>
      </c>
    </row>
    <row r="24" customFormat="false" ht="15" hidden="false" customHeight="true" outlineLevel="0" collapsed="false">
      <c r="D24" s="24" t="n">
        <v>19</v>
      </c>
      <c r="E24" s="24" t="s">
        <v>65</v>
      </c>
      <c r="F24" s="24" t="s">
        <v>62</v>
      </c>
      <c r="G24" s="24" t="s">
        <v>76</v>
      </c>
      <c r="H24" s="186" t="s">
        <v>84</v>
      </c>
      <c r="I24" s="187" t="s">
        <v>112</v>
      </c>
      <c r="J24" s="24" t="s">
        <v>116</v>
      </c>
      <c r="K24" s="188" t="n">
        <f aca="false">IF(H24="كم",320,IF(H24="نص كم",300,""))</f>
        <v>300</v>
      </c>
      <c r="L24" s="189" t="n">
        <v>1</v>
      </c>
      <c r="M24" s="24" t="n">
        <f aca="false">IF(OR(L24="",K24=""),"",L24*K24)</f>
        <v>300</v>
      </c>
      <c r="N24" s="24" t="s">
        <v>219</v>
      </c>
    </row>
    <row r="25" customFormat="false" ht="15" hidden="false" customHeight="true" outlineLevel="0" collapsed="false">
      <c r="D25" s="190" t="n">
        <v>20</v>
      </c>
      <c r="E25" s="24" t="s">
        <v>65</v>
      </c>
      <c r="F25" s="190" t="s">
        <v>53</v>
      </c>
      <c r="G25" s="24" t="s">
        <v>76</v>
      </c>
      <c r="H25" s="186" t="s">
        <v>84</v>
      </c>
      <c r="I25" s="187" t="s">
        <v>112</v>
      </c>
      <c r="J25" s="190" t="s">
        <v>116</v>
      </c>
      <c r="K25" s="188" t="n">
        <f aca="false">IF(H25="كم",320,IF(H25="نص كم",300,""))</f>
        <v>300</v>
      </c>
      <c r="L25" s="189" t="n">
        <v>2</v>
      </c>
      <c r="M25" s="190" t="n">
        <f aca="false">IF(OR(L25="",K25=""),"",L25*K25)</f>
        <v>600</v>
      </c>
      <c r="N25" s="24" t="s">
        <v>219</v>
      </c>
    </row>
    <row r="26" customFormat="false" ht="15" hidden="false" customHeight="true" outlineLevel="0" collapsed="false">
      <c r="D26" s="24" t="n">
        <v>21</v>
      </c>
      <c r="E26" s="24" t="s">
        <v>65</v>
      </c>
      <c r="F26" s="24" t="s">
        <v>54</v>
      </c>
      <c r="G26" s="24" t="s">
        <v>76</v>
      </c>
      <c r="H26" s="186" t="s">
        <v>84</v>
      </c>
      <c r="I26" s="187" t="s">
        <v>112</v>
      </c>
      <c r="J26" s="24" t="s">
        <v>116</v>
      </c>
      <c r="K26" s="188" t="n">
        <f aca="false">IF(H26="كم",320,IF(H26="نص كم",300,""))</f>
        <v>300</v>
      </c>
      <c r="L26" s="189" t="n">
        <v>8</v>
      </c>
      <c r="M26" s="24" t="n">
        <f aca="false">IF(OR(L26="",K26=""),"",L26*K26)</f>
        <v>2400</v>
      </c>
      <c r="N26" s="24" t="s">
        <v>219</v>
      </c>
    </row>
    <row r="27" customFormat="false" ht="15" hidden="false" customHeight="true" outlineLevel="0" collapsed="false">
      <c r="D27" s="190" t="n">
        <v>22</v>
      </c>
      <c r="E27" s="24" t="s">
        <v>65</v>
      </c>
      <c r="F27" s="190" t="s">
        <v>48</v>
      </c>
      <c r="G27" s="24" t="s">
        <v>76</v>
      </c>
      <c r="H27" s="186" t="s">
        <v>84</v>
      </c>
      <c r="I27" s="187" t="s">
        <v>112</v>
      </c>
      <c r="J27" s="190" t="s">
        <v>116</v>
      </c>
      <c r="K27" s="188" t="n">
        <f aca="false">IF(H27="كم",320,IF(H27="نص كم",300,""))</f>
        <v>300</v>
      </c>
      <c r="L27" s="189" t="n">
        <v>9</v>
      </c>
      <c r="M27" s="190" t="n">
        <f aca="false">IF(OR(L27="",K27=""),"",L27*K27)</f>
        <v>2700</v>
      </c>
      <c r="N27" s="24" t="s">
        <v>219</v>
      </c>
    </row>
    <row r="28" customFormat="false" ht="15" hidden="false" customHeight="true" outlineLevel="0" collapsed="false">
      <c r="D28" s="24" t="n">
        <v>23</v>
      </c>
      <c r="E28" s="24" t="s">
        <v>65</v>
      </c>
      <c r="F28" s="24" t="s">
        <v>54</v>
      </c>
      <c r="G28" s="24" t="s">
        <v>79</v>
      </c>
      <c r="H28" s="186" t="s">
        <v>83</v>
      </c>
      <c r="I28" s="187" t="s">
        <v>112</v>
      </c>
      <c r="J28" s="24" t="s">
        <v>116</v>
      </c>
      <c r="K28" s="188" t="n">
        <f aca="false">IF(H28="كم",320,IF(H28="نص كم",300,""))</f>
        <v>320</v>
      </c>
      <c r="L28" s="189" t="n">
        <v>21</v>
      </c>
      <c r="M28" s="24" t="n">
        <f aca="false">IF(OR(L28="",K28=""),"",L28*K28)</f>
        <v>6720</v>
      </c>
      <c r="N28" s="24" t="s">
        <v>219</v>
      </c>
    </row>
    <row r="29" customFormat="false" ht="15" hidden="false" customHeight="true" outlineLevel="0" collapsed="false">
      <c r="D29" s="190" t="n">
        <v>24</v>
      </c>
      <c r="E29" s="24" t="s">
        <v>65</v>
      </c>
      <c r="F29" s="190" t="s">
        <v>57</v>
      </c>
      <c r="G29" s="24" t="s">
        <v>79</v>
      </c>
      <c r="H29" s="186" t="s">
        <v>83</v>
      </c>
      <c r="I29" s="187" t="s">
        <v>112</v>
      </c>
      <c r="J29" s="190" t="s">
        <v>116</v>
      </c>
      <c r="K29" s="188" t="n">
        <f aca="false">IF(H29="كم",320,IF(H29="نص كم",300,""))</f>
        <v>320</v>
      </c>
      <c r="L29" s="189" t="n">
        <v>4</v>
      </c>
      <c r="M29" s="190" t="n">
        <f aca="false">IF(OR(L29="",K29=""),"",L29*K29)</f>
        <v>1280</v>
      </c>
      <c r="N29" s="24" t="s">
        <v>219</v>
      </c>
    </row>
    <row r="30" customFormat="false" ht="15" hidden="false" customHeight="true" outlineLevel="0" collapsed="false">
      <c r="D30" s="24" t="n">
        <v>25</v>
      </c>
      <c r="E30" s="24" t="s">
        <v>65</v>
      </c>
      <c r="F30" s="24" t="s">
        <v>48</v>
      </c>
      <c r="G30" s="24" t="s">
        <v>79</v>
      </c>
      <c r="H30" s="186" t="s">
        <v>83</v>
      </c>
      <c r="I30" s="187" t="s">
        <v>112</v>
      </c>
      <c r="J30" s="24" t="s">
        <v>116</v>
      </c>
      <c r="K30" s="188" t="n">
        <f aca="false">IF(H30="كم",320,IF(H30="نص كم",300,""))</f>
        <v>320</v>
      </c>
      <c r="L30" s="189" t="n">
        <v>1</v>
      </c>
      <c r="M30" s="24" t="n">
        <f aca="false">IF(OR(L30="",K30=""),"",L30*K30)</f>
        <v>320</v>
      </c>
      <c r="N30" s="24" t="s">
        <v>219</v>
      </c>
    </row>
    <row r="31" customFormat="false" ht="15" hidden="false" customHeight="true" outlineLevel="0" collapsed="false">
      <c r="D31" s="190" t="n">
        <v>26</v>
      </c>
      <c r="E31" s="24" t="s">
        <v>65</v>
      </c>
      <c r="F31" s="190" t="s">
        <v>58</v>
      </c>
      <c r="G31" s="24" t="s">
        <v>79</v>
      </c>
      <c r="H31" s="186" t="s">
        <v>83</v>
      </c>
      <c r="I31" s="187" t="s">
        <v>112</v>
      </c>
      <c r="J31" s="190" t="s">
        <v>116</v>
      </c>
      <c r="K31" s="188" t="n">
        <f aca="false">IF(H31="كم",320,IF(H31="نص كم",300,""))</f>
        <v>320</v>
      </c>
      <c r="L31" s="189" t="n">
        <v>12</v>
      </c>
      <c r="M31" s="190" t="n">
        <f aca="false">IF(OR(L31="",K31=""),"",L31*K31)</f>
        <v>3840</v>
      </c>
      <c r="N31" s="24" t="s">
        <v>219</v>
      </c>
    </row>
    <row r="32" customFormat="false" ht="15" hidden="false" customHeight="true" outlineLevel="0" collapsed="false">
      <c r="D32" s="24" t="n">
        <v>27</v>
      </c>
      <c r="E32" s="24" t="s">
        <v>65</v>
      </c>
      <c r="F32" s="24" t="s">
        <v>59</v>
      </c>
      <c r="G32" s="24" t="s">
        <v>79</v>
      </c>
      <c r="H32" s="186" t="s">
        <v>83</v>
      </c>
      <c r="I32" s="187" t="s">
        <v>112</v>
      </c>
      <c r="J32" s="24" t="s">
        <v>116</v>
      </c>
      <c r="K32" s="188" t="n">
        <f aca="false">IF(H32="كم",320,IF(H32="نص كم",300,""))</f>
        <v>320</v>
      </c>
      <c r="L32" s="189" t="n">
        <v>4</v>
      </c>
      <c r="M32" s="24" t="n">
        <f aca="false">IF(OR(L32="",K32=""),"",L32*K32)</f>
        <v>1280</v>
      </c>
      <c r="N32" s="24"/>
    </row>
    <row r="33" customFormat="false" ht="15" hidden="false" customHeight="true" outlineLevel="0" collapsed="false">
      <c r="D33" s="190" t="n">
        <v>28</v>
      </c>
      <c r="E33" s="24" t="s">
        <v>65</v>
      </c>
      <c r="F33" s="190" t="s">
        <v>62</v>
      </c>
      <c r="G33" s="24" t="s">
        <v>79</v>
      </c>
      <c r="H33" s="186" t="s">
        <v>83</v>
      </c>
      <c r="I33" s="187" t="s">
        <v>112</v>
      </c>
      <c r="J33" s="190" t="s">
        <v>116</v>
      </c>
      <c r="K33" s="188" t="n">
        <f aca="false">IF(H33="كم",320,IF(H33="نص كم",300,""))</f>
        <v>320</v>
      </c>
      <c r="L33" s="189" t="n">
        <v>15</v>
      </c>
      <c r="M33" s="190" t="n">
        <f aca="false">IF(OR(L33="",K33=""),"",L33*K33)</f>
        <v>4800</v>
      </c>
      <c r="N33" s="190"/>
    </row>
    <row r="34" customFormat="false" ht="15" hidden="false" customHeight="true" outlineLevel="0" collapsed="false">
      <c r="D34" s="24" t="n">
        <v>29</v>
      </c>
      <c r="E34" s="24" t="s">
        <v>65</v>
      </c>
      <c r="F34" s="24" t="s">
        <v>52</v>
      </c>
      <c r="G34" s="24" t="s">
        <v>79</v>
      </c>
      <c r="H34" s="186" t="s">
        <v>83</v>
      </c>
      <c r="I34" s="187" t="s">
        <v>112</v>
      </c>
      <c r="J34" s="24" t="s">
        <v>116</v>
      </c>
      <c r="K34" s="188" t="n">
        <f aca="false">IF(H34="كم",320,IF(H34="نص كم",300,""))</f>
        <v>320</v>
      </c>
      <c r="L34" s="189" t="n">
        <v>11</v>
      </c>
      <c r="M34" s="24" t="n">
        <f aca="false">IF(OR(L34="",K34=""),"",L34*K34)</f>
        <v>3520</v>
      </c>
      <c r="N34" s="24"/>
    </row>
    <row r="35" customFormat="false" ht="15" hidden="false" customHeight="true" outlineLevel="0" collapsed="false">
      <c r="D35" s="190" t="n">
        <v>30</v>
      </c>
      <c r="E35" s="24" t="s">
        <v>65</v>
      </c>
      <c r="F35" s="190" t="s">
        <v>53</v>
      </c>
      <c r="G35" s="24" t="s">
        <v>79</v>
      </c>
      <c r="H35" s="186" t="s">
        <v>83</v>
      </c>
      <c r="I35" s="187" t="s">
        <v>112</v>
      </c>
      <c r="J35" s="190" t="s">
        <v>116</v>
      </c>
      <c r="K35" s="188" t="n">
        <f aca="false">IF(H35="كم",320,IF(H35="نص كم",300,""))</f>
        <v>320</v>
      </c>
      <c r="L35" s="189" t="n">
        <v>12</v>
      </c>
      <c r="M35" s="190" t="n">
        <f aca="false">IF(OR(L35="",K35=""),"",L35*K35)</f>
        <v>3840</v>
      </c>
      <c r="N35" s="190"/>
    </row>
    <row r="36" customFormat="false" ht="15" hidden="false" customHeight="true" outlineLevel="0" collapsed="false">
      <c r="D36" s="24" t="n">
        <v>31</v>
      </c>
      <c r="E36" s="24" t="s">
        <v>65</v>
      </c>
      <c r="F36" s="24" t="s">
        <v>47</v>
      </c>
      <c r="G36" s="24" t="s">
        <v>79</v>
      </c>
      <c r="H36" s="186" t="s">
        <v>83</v>
      </c>
      <c r="I36" s="187" t="s">
        <v>112</v>
      </c>
      <c r="J36" s="24" t="s">
        <v>116</v>
      </c>
      <c r="K36" s="188" t="n">
        <f aca="false">IF(H36="كم",320,IF(H36="نص كم",300,""))</f>
        <v>320</v>
      </c>
      <c r="L36" s="189" t="n">
        <v>11</v>
      </c>
      <c r="M36" s="24" t="n">
        <f aca="false">IF(OR(L36="",K36=""),"",L36*K36)</f>
        <v>3520</v>
      </c>
      <c r="N36" s="24"/>
    </row>
    <row r="37" customFormat="false" ht="15" hidden="false" customHeight="true" outlineLevel="0" collapsed="false">
      <c r="D37" s="190" t="n">
        <v>32</v>
      </c>
      <c r="E37" s="24" t="s">
        <v>65</v>
      </c>
      <c r="F37" s="190" t="s">
        <v>46</v>
      </c>
      <c r="G37" s="24" t="s">
        <v>79</v>
      </c>
      <c r="H37" s="186" t="s">
        <v>83</v>
      </c>
      <c r="I37" s="187" t="s">
        <v>112</v>
      </c>
      <c r="J37" s="190" t="s">
        <v>116</v>
      </c>
      <c r="K37" s="188" t="n">
        <f aca="false">IF(H37="كم",320,IF(H37="نص كم",300,""))</f>
        <v>320</v>
      </c>
      <c r="L37" s="189" t="n">
        <v>11</v>
      </c>
      <c r="M37" s="190" t="n">
        <f aca="false">IF(OR(L37="",K37=""),"",L37*K37)</f>
        <v>3520</v>
      </c>
      <c r="N37" s="190"/>
    </row>
    <row r="38" customFormat="false" ht="15" hidden="false" customHeight="true" outlineLevel="0" collapsed="false">
      <c r="D38" s="24" t="n">
        <v>33</v>
      </c>
      <c r="E38" s="24" t="s">
        <v>65</v>
      </c>
      <c r="F38" s="24" t="s">
        <v>56</v>
      </c>
      <c r="G38" s="24" t="s">
        <v>79</v>
      </c>
      <c r="H38" s="186" t="s">
        <v>83</v>
      </c>
      <c r="I38" s="187" t="s">
        <v>112</v>
      </c>
      <c r="J38" s="24" t="s">
        <v>116</v>
      </c>
      <c r="K38" s="188" t="n">
        <f aca="false">IF(H38="كم",320,IF(H38="نص كم",300,""))</f>
        <v>320</v>
      </c>
      <c r="L38" s="189" t="n">
        <v>16</v>
      </c>
      <c r="M38" s="24" t="n">
        <f aca="false">IF(OR(L38="",K38=""),"",L38*K38)</f>
        <v>5120</v>
      </c>
      <c r="N38" s="24"/>
    </row>
    <row r="39" customFormat="false" ht="15" hidden="false" customHeight="true" outlineLevel="0" collapsed="false">
      <c r="D39" s="190" t="n">
        <v>34</v>
      </c>
      <c r="E39" s="24" t="s">
        <v>65</v>
      </c>
      <c r="F39" s="190" t="s">
        <v>45</v>
      </c>
      <c r="G39" s="24" t="s">
        <v>79</v>
      </c>
      <c r="H39" s="186" t="s">
        <v>83</v>
      </c>
      <c r="I39" s="187" t="s">
        <v>112</v>
      </c>
      <c r="J39" s="190" t="s">
        <v>116</v>
      </c>
      <c r="K39" s="188" t="n">
        <f aca="false">IF(H39="كم",320,IF(H39="نص كم",300,""))</f>
        <v>320</v>
      </c>
      <c r="L39" s="189" t="n">
        <v>11</v>
      </c>
      <c r="M39" s="190" t="n">
        <f aca="false">IF(OR(L39="",K39=""),"",L39*K39)</f>
        <v>3520</v>
      </c>
      <c r="N39" s="190"/>
    </row>
    <row r="40" customFormat="false" ht="15" hidden="false" customHeight="true" outlineLevel="0" collapsed="false">
      <c r="D40" s="24" t="n">
        <v>35</v>
      </c>
      <c r="E40" s="24" t="s">
        <v>65</v>
      </c>
      <c r="F40" s="24" t="s">
        <v>55</v>
      </c>
      <c r="G40" s="24" t="s">
        <v>79</v>
      </c>
      <c r="H40" s="186" t="s">
        <v>83</v>
      </c>
      <c r="I40" s="187" t="s">
        <v>112</v>
      </c>
      <c r="J40" s="24" t="s">
        <v>116</v>
      </c>
      <c r="K40" s="188" t="n">
        <f aca="false">IF(H40="كم",320,IF(H40="نص كم",300,""))</f>
        <v>320</v>
      </c>
      <c r="L40" s="189" t="n">
        <v>11</v>
      </c>
      <c r="M40" s="24" t="n">
        <f aca="false">IF(OR(L40="",K40=""),"",L40*K40)</f>
        <v>3520</v>
      </c>
      <c r="N40" s="24"/>
    </row>
    <row r="41" customFormat="false" ht="15" hidden="false" customHeight="true" outlineLevel="0" collapsed="false">
      <c r="D41" s="190" t="n">
        <v>36</v>
      </c>
      <c r="E41" s="24" t="s">
        <v>65</v>
      </c>
      <c r="F41" s="190" t="s">
        <v>64</v>
      </c>
      <c r="G41" s="24" t="s">
        <v>79</v>
      </c>
      <c r="H41" s="186" t="s">
        <v>84</v>
      </c>
      <c r="I41" s="187" t="s">
        <v>112</v>
      </c>
      <c r="J41" s="190" t="s">
        <v>116</v>
      </c>
      <c r="K41" s="188" t="n">
        <f aca="false">IF(H41="كم",320,IF(H41="نص كم",300,""))</f>
        <v>300</v>
      </c>
      <c r="L41" s="189" t="n">
        <v>14</v>
      </c>
      <c r="M41" s="190" t="n">
        <f aca="false">IF(OR(L41="",K41=""),"",L41*K41)</f>
        <v>4200</v>
      </c>
      <c r="N41" s="190"/>
    </row>
    <row r="42" customFormat="false" ht="15" hidden="false" customHeight="true" outlineLevel="0" collapsed="false">
      <c r="D42" s="24" t="n">
        <v>37</v>
      </c>
      <c r="E42" s="24" t="s">
        <v>65</v>
      </c>
      <c r="F42" s="24" t="s">
        <v>48</v>
      </c>
      <c r="G42" s="24" t="s">
        <v>79</v>
      </c>
      <c r="H42" s="186" t="s">
        <v>84</v>
      </c>
      <c r="I42" s="187" t="s">
        <v>112</v>
      </c>
      <c r="J42" s="24" t="s">
        <v>116</v>
      </c>
      <c r="K42" s="188" t="n">
        <f aca="false">IF(H42="كم",320,IF(H42="نص كم",300,""))</f>
        <v>300</v>
      </c>
      <c r="L42" s="189" t="n">
        <v>10</v>
      </c>
      <c r="M42" s="24" t="n">
        <f aca="false">IF(OR(L42="",K42=""),"",L42*K42)</f>
        <v>3000</v>
      </c>
      <c r="N42" s="24"/>
    </row>
    <row r="43" customFormat="false" ht="15" hidden="false" customHeight="true" outlineLevel="0" collapsed="false">
      <c r="D43" s="190" t="n">
        <v>38</v>
      </c>
      <c r="E43" s="24" t="s">
        <v>65</v>
      </c>
      <c r="F43" s="190" t="s">
        <v>54</v>
      </c>
      <c r="G43" s="24" t="s">
        <v>79</v>
      </c>
      <c r="H43" s="186" t="s">
        <v>84</v>
      </c>
      <c r="I43" s="187" t="s">
        <v>112</v>
      </c>
      <c r="J43" s="190" t="s">
        <v>116</v>
      </c>
      <c r="K43" s="188" t="n">
        <f aca="false">IF(H43="كم",320,IF(H43="نص كم",300,""))</f>
        <v>300</v>
      </c>
      <c r="L43" s="189" t="n">
        <v>20</v>
      </c>
      <c r="M43" s="190" t="n">
        <f aca="false">IF(OR(L43="",K43=""),"",L43*K43)</f>
        <v>6000</v>
      </c>
      <c r="N43" s="190"/>
    </row>
    <row r="44" customFormat="false" ht="15" hidden="false" customHeight="true" outlineLevel="0" collapsed="false">
      <c r="D44" s="24" t="n">
        <v>39</v>
      </c>
      <c r="E44" s="24" t="s">
        <v>65</v>
      </c>
      <c r="F44" s="24" t="s">
        <v>57</v>
      </c>
      <c r="G44" s="24" t="s">
        <v>79</v>
      </c>
      <c r="H44" s="186" t="s">
        <v>84</v>
      </c>
      <c r="I44" s="187" t="s">
        <v>112</v>
      </c>
      <c r="J44" s="24" t="s">
        <v>116</v>
      </c>
      <c r="K44" s="188" t="n">
        <f aca="false">IF(H44="كم",320,IF(H44="نص كم",300,""))</f>
        <v>300</v>
      </c>
      <c r="L44" s="189" t="n">
        <v>20</v>
      </c>
      <c r="M44" s="24" t="n">
        <f aca="false">IF(OR(L44="",K44=""),"",L44*K44)</f>
        <v>6000</v>
      </c>
      <c r="N44" s="24"/>
    </row>
    <row r="45" customFormat="false" ht="15" hidden="false" customHeight="true" outlineLevel="0" collapsed="false">
      <c r="D45" s="190" t="n">
        <v>40</v>
      </c>
      <c r="E45" s="24" t="s">
        <v>65</v>
      </c>
      <c r="F45" s="190" t="s">
        <v>46</v>
      </c>
      <c r="G45" s="24" t="s">
        <v>79</v>
      </c>
      <c r="H45" s="186" t="s">
        <v>84</v>
      </c>
      <c r="I45" s="187" t="s">
        <v>112</v>
      </c>
      <c r="J45" s="190" t="s">
        <v>116</v>
      </c>
      <c r="K45" s="188" t="n">
        <f aca="false">IF(H45="كم",320,IF(H45="نص كم",300,""))</f>
        <v>300</v>
      </c>
      <c r="L45" s="189" t="n">
        <v>9</v>
      </c>
      <c r="M45" s="190" t="n">
        <f aca="false">IF(OR(L45="",K45=""),"",L45*K45)</f>
        <v>2700</v>
      </c>
      <c r="N45" s="190"/>
    </row>
    <row r="46" customFormat="false" ht="15" hidden="false" customHeight="true" outlineLevel="0" collapsed="false">
      <c r="D46" s="24" t="n">
        <v>41</v>
      </c>
      <c r="E46" s="24" t="s">
        <v>65</v>
      </c>
      <c r="F46" s="24" t="s">
        <v>45</v>
      </c>
      <c r="G46" s="24" t="s">
        <v>79</v>
      </c>
      <c r="H46" s="186" t="s">
        <v>84</v>
      </c>
      <c r="I46" s="187" t="s">
        <v>112</v>
      </c>
      <c r="J46" s="24" t="s">
        <v>116</v>
      </c>
      <c r="K46" s="188" t="n">
        <f aca="false">IF(H46="كم",320,IF(H46="نص كم",300,""))</f>
        <v>300</v>
      </c>
      <c r="L46" s="189" t="n">
        <v>5</v>
      </c>
      <c r="M46" s="24" t="n">
        <f aca="false">IF(OR(L46="",K46=""),"",L46*K46)</f>
        <v>1500</v>
      </c>
      <c r="N46" s="24"/>
    </row>
    <row r="47" customFormat="false" ht="15" hidden="false" customHeight="true" outlineLevel="0" collapsed="false">
      <c r="D47" s="190" t="n">
        <v>42</v>
      </c>
      <c r="E47" s="24" t="s">
        <v>65</v>
      </c>
      <c r="F47" s="190" t="s">
        <v>49</v>
      </c>
      <c r="G47" s="24" t="s">
        <v>79</v>
      </c>
      <c r="H47" s="186" t="s">
        <v>84</v>
      </c>
      <c r="I47" s="187" t="s">
        <v>112</v>
      </c>
      <c r="J47" s="190" t="s">
        <v>116</v>
      </c>
      <c r="K47" s="188" t="n">
        <f aca="false">IF(H47="كم",320,IF(H47="نص كم",300,""))</f>
        <v>300</v>
      </c>
      <c r="L47" s="189" t="n">
        <v>4</v>
      </c>
      <c r="M47" s="190" t="n">
        <f aca="false">IF(OR(L47="",K47=""),"",L47*K47)</f>
        <v>1200</v>
      </c>
      <c r="N47" s="190"/>
    </row>
    <row r="48" customFormat="false" ht="15" hidden="false" customHeight="true" outlineLevel="0" collapsed="false">
      <c r="D48" s="24" t="n">
        <v>43</v>
      </c>
      <c r="E48" s="24" t="s">
        <v>65</v>
      </c>
      <c r="F48" s="24" t="s">
        <v>55</v>
      </c>
      <c r="G48" s="24" t="s">
        <v>79</v>
      </c>
      <c r="H48" s="186" t="s">
        <v>84</v>
      </c>
      <c r="I48" s="187" t="s">
        <v>112</v>
      </c>
      <c r="J48" s="24" t="s">
        <v>116</v>
      </c>
      <c r="K48" s="188" t="n">
        <f aca="false">IF(H48="كم",320,IF(H48="نص كم",300,""))</f>
        <v>300</v>
      </c>
      <c r="L48" s="189" t="n">
        <v>1</v>
      </c>
      <c r="M48" s="24" t="n">
        <f aca="false">IF(OR(L48="",K48=""),"",L48*K48)</f>
        <v>300</v>
      </c>
      <c r="N48" s="24"/>
    </row>
    <row r="49" customFormat="false" ht="15" hidden="false" customHeight="true" outlineLevel="0" collapsed="false">
      <c r="D49" s="190" t="n">
        <v>44</v>
      </c>
      <c r="E49" s="24" t="s">
        <v>65</v>
      </c>
      <c r="F49" s="190" t="s">
        <v>58</v>
      </c>
      <c r="G49" s="24" t="s">
        <v>79</v>
      </c>
      <c r="H49" s="186" t="s">
        <v>84</v>
      </c>
      <c r="I49" s="187" t="s">
        <v>112</v>
      </c>
      <c r="J49" s="190" t="s">
        <v>116</v>
      </c>
      <c r="K49" s="188" t="n">
        <f aca="false">IF(H49="كم",320,IF(H49="نص كم",300,""))</f>
        <v>300</v>
      </c>
      <c r="L49" s="189" t="n">
        <v>1</v>
      </c>
      <c r="M49" s="190" t="n">
        <f aca="false">IF(OR(L49="",K49=""),"",L49*K49)</f>
        <v>300</v>
      </c>
      <c r="N49" s="190"/>
    </row>
    <row r="50" customFormat="false" ht="15" hidden="false" customHeight="true" outlineLevel="0" collapsed="false">
      <c r="D50" s="24" t="n">
        <v>45</v>
      </c>
      <c r="E50" s="24" t="s">
        <v>65</v>
      </c>
      <c r="F50" s="24" t="s">
        <v>62</v>
      </c>
      <c r="G50" s="24" t="s">
        <v>79</v>
      </c>
      <c r="H50" s="186" t="s">
        <v>84</v>
      </c>
      <c r="I50" s="187" t="s">
        <v>112</v>
      </c>
      <c r="J50" s="24" t="s">
        <v>116</v>
      </c>
      <c r="K50" s="188" t="n">
        <f aca="false">IF(H50="كم",320,IF(H50="نص كم",300,""))</f>
        <v>300</v>
      </c>
      <c r="L50" s="189" t="n">
        <v>9</v>
      </c>
      <c r="M50" s="24" t="n">
        <f aca="false">IF(OR(L50="",K50=""),"",L50*K50)</f>
        <v>2700</v>
      </c>
      <c r="N50" s="24"/>
    </row>
    <row r="51" customFormat="false" ht="15" hidden="false" customHeight="true" outlineLevel="0" collapsed="false">
      <c r="D51" s="190" t="n">
        <v>46</v>
      </c>
      <c r="E51" s="24" t="s">
        <v>65</v>
      </c>
      <c r="F51" s="190" t="s">
        <v>46</v>
      </c>
      <c r="G51" s="190" t="s">
        <v>80</v>
      </c>
      <c r="H51" s="186" t="s">
        <v>83</v>
      </c>
      <c r="I51" s="187" t="s">
        <v>112</v>
      </c>
      <c r="J51" s="190" t="s">
        <v>116</v>
      </c>
      <c r="K51" s="188" t="n">
        <f aca="false">IF(H51="كم",320,IF(H51="نص كم",300,""))</f>
        <v>320</v>
      </c>
      <c r="L51" s="189" t="n">
        <v>16</v>
      </c>
      <c r="M51" s="190" t="n">
        <f aca="false">IF(OR(L51="",K51=""),"",L51*K51)</f>
        <v>5120</v>
      </c>
      <c r="N51" s="190"/>
    </row>
    <row r="52" customFormat="false" ht="15" hidden="false" customHeight="true" outlineLevel="0" collapsed="false">
      <c r="D52" s="24" t="n">
        <v>47</v>
      </c>
      <c r="E52" s="24" t="s">
        <v>65</v>
      </c>
      <c r="F52" s="24" t="s">
        <v>58</v>
      </c>
      <c r="G52" s="190" t="s">
        <v>80</v>
      </c>
      <c r="H52" s="186" t="s">
        <v>83</v>
      </c>
      <c r="I52" s="187" t="s">
        <v>112</v>
      </c>
      <c r="J52" s="24" t="s">
        <v>116</v>
      </c>
      <c r="K52" s="188" t="n">
        <f aca="false">IF(H52="كم",320,IF(H52="نص كم",300,""))</f>
        <v>320</v>
      </c>
      <c r="L52" s="189" t="n">
        <v>7</v>
      </c>
      <c r="M52" s="24" t="n">
        <f aca="false">IF(OR(L52="",K52=""),"",L52*K52)</f>
        <v>2240</v>
      </c>
      <c r="N52" s="24"/>
    </row>
    <row r="53" customFormat="false" ht="15" hidden="false" customHeight="true" outlineLevel="0" collapsed="false">
      <c r="D53" s="190" t="n">
        <v>48</v>
      </c>
      <c r="E53" s="24" t="s">
        <v>65</v>
      </c>
      <c r="F53" s="190" t="s">
        <v>57</v>
      </c>
      <c r="G53" s="190" t="s">
        <v>80</v>
      </c>
      <c r="H53" s="186" t="s">
        <v>83</v>
      </c>
      <c r="I53" s="187" t="s">
        <v>112</v>
      </c>
      <c r="J53" s="190" t="s">
        <v>116</v>
      </c>
      <c r="K53" s="188" t="n">
        <f aca="false">IF(H53="كم",320,IF(H53="نص كم",300,""))</f>
        <v>320</v>
      </c>
      <c r="L53" s="189" t="n">
        <v>23</v>
      </c>
      <c r="M53" s="190" t="n">
        <f aca="false">IF(OR(L53="",K53=""),"",L53*K53)</f>
        <v>7360</v>
      </c>
      <c r="N53" s="190"/>
    </row>
    <row r="54" customFormat="false" ht="15" hidden="false" customHeight="true" outlineLevel="0" collapsed="false">
      <c r="D54" s="24" t="n">
        <v>49</v>
      </c>
      <c r="E54" s="24" t="s">
        <v>65</v>
      </c>
      <c r="F54" s="24" t="s">
        <v>53</v>
      </c>
      <c r="G54" s="190" t="s">
        <v>80</v>
      </c>
      <c r="H54" s="186" t="s">
        <v>83</v>
      </c>
      <c r="I54" s="187" t="s">
        <v>112</v>
      </c>
      <c r="J54" s="24" t="s">
        <v>116</v>
      </c>
      <c r="K54" s="188" t="n">
        <f aca="false">IF(H54="كم",320,IF(H54="نص كم",300,""))</f>
        <v>320</v>
      </c>
      <c r="L54" s="189" t="n">
        <v>5</v>
      </c>
      <c r="M54" s="24" t="n">
        <f aca="false">IF(OR(L54="",K54=""),"",L54*K54)</f>
        <v>1600</v>
      </c>
      <c r="N54" s="24"/>
    </row>
    <row r="55" customFormat="false" ht="15" hidden="false" customHeight="true" outlineLevel="0" collapsed="false">
      <c r="D55" s="190" t="n">
        <v>50</v>
      </c>
      <c r="E55" s="24" t="s">
        <v>65</v>
      </c>
      <c r="F55" s="190" t="s">
        <v>52</v>
      </c>
      <c r="G55" s="190" t="s">
        <v>80</v>
      </c>
      <c r="H55" s="186" t="s">
        <v>83</v>
      </c>
      <c r="I55" s="187" t="s">
        <v>112</v>
      </c>
      <c r="J55" s="190" t="s">
        <v>116</v>
      </c>
      <c r="K55" s="188" t="n">
        <f aca="false">IF(H55="كم",320,IF(H55="نص كم",300,""))</f>
        <v>320</v>
      </c>
      <c r="L55" s="189" t="n">
        <v>11</v>
      </c>
      <c r="M55" s="190" t="n">
        <f aca="false">IF(OR(L55="",K55=""),"",L55*K55)</f>
        <v>3520</v>
      </c>
      <c r="N55" s="190"/>
    </row>
    <row r="56" customFormat="false" ht="15" hidden="false" customHeight="true" outlineLevel="0" collapsed="false">
      <c r="D56" s="24" t="n">
        <v>51</v>
      </c>
      <c r="E56" s="24" t="s">
        <v>65</v>
      </c>
      <c r="F56" s="24" t="s">
        <v>54</v>
      </c>
      <c r="G56" s="190" t="s">
        <v>80</v>
      </c>
      <c r="H56" s="186" t="s">
        <v>83</v>
      </c>
      <c r="I56" s="187" t="s">
        <v>112</v>
      </c>
      <c r="J56" s="24" t="s">
        <v>116</v>
      </c>
      <c r="K56" s="188" t="n">
        <f aca="false">IF(H56="كم",320,IF(H56="نص كم",300,""))</f>
        <v>320</v>
      </c>
      <c r="L56" s="189" t="n">
        <v>10</v>
      </c>
      <c r="M56" s="24" t="n">
        <f aca="false">IF(OR(L56="",K56=""),"",L56*K56)</f>
        <v>3200</v>
      </c>
      <c r="N56" s="24"/>
    </row>
    <row r="57" customFormat="false" ht="15" hidden="false" customHeight="true" outlineLevel="0" collapsed="false">
      <c r="D57" s="190" t="n">
        <v>52</v>
      </c>
      <c r="E57" s="24" t="s">
        <v>65</v>
      </c>
      <c r="F57" s="190" t="s">
        <v>55</v>
      </c>
      <c r="G57" s="190" t="s">
        <v>80</v>
      </c>
      <c r="H57" s="186" t="s">
        <v>83</v>
      </c>
      <c r="I57" s="187" t="s">
        <v>112</v>
      </c>
      <c r="J57" s="190" t="s">
        <v>116</v>
      </c>
      <c r="K57" s="188" t="n">
        <f aca="false">IF(H57="كم",320,IF(H57="نص كم",300,""))</f>
        <v>320</v>
      </c>
      <c r="L57" s="189" t="n">
        <v>9</v>
      </c>
      <c r="M57" s="190" t="n">
        <f aca="false">IF(OR(L57="",K57=""),"",L57*K57)</f>
        <v>2880</v>
      </c>
      <c r="N57" s="190"/>
    </row>
    <row r="58" customFormat="false" ht="15" hidden="false" customHeight="true" outlineLevel="0" collapsed="false">
      <c r="D58" s="24" t="n">
        <v>53</v>
      </c>
      <c r="E58" s="24" t="s">
        <v>65</v>
      </c>
      <c r="F58" s="24" t="s">
        <v>45</v>
      </c>
      <c r="G58" s="190" t="s">
        <v>80</v>
      </c>
      <c r="H58" s="186" t="s">
        <v>83</v>
      </c>
      <c r="I58" s="187" t="s">
        <v>112</v>
      </c>
      <c r="J58" s="24" t="s">
        <v>116</v>
      </c>
      <c r="K58" s="188" t="n">
        <f aca="false">IF(H58="كم",320,IF(H58="نص كم",300,""))</f>
        <v>320</v>
      </c>
      <c r="L58" s="189" t="n">
        <v>10</v>
      </c>
      <c r="M58" s="24" t="n">
        <f aca="false">IF(OR(L58="",K58=""),"",L58*K58)</f>
        <v>3200</v>
      </c>
      <c r="N58" s="24"/>
    </row>
    <row r="59" customFormat="false" ht="15" hidden="false" customHeight="true" outlineLevel="0" collapsed="false">
      <c r="D59" s="190" t="n">
        <v>54</v>
      </c>
      <c r="E59" s="24" t="s">
        <v>65</v>
      </c>
      <c r="F59" s="190" t="s">
        <v>48</v>
      </c>
      <c r="G59" s="190" t="s">
        <v>80</v>
      </c>
      <c r="H59" s="186" t="s">
        <v>83</v>
      </c>
      <c r="I59" s="187" t="s">
        <v>112</v>
      </c>
      <c r="J59" s="190" t="s">
        <v>116</v>
      </c>
      <c r="K59" s="188" t="n">
        <f aca="false">IF(H59="كم",320,IF(H59="نص كم",300,""))</f>
        <v>320</v>
      </c>
      <c r="L59" s="189" t="n">
        <v>7</v>
      </c>
      <c r="M59" s="190" t="n">
        <f aca="false">IF(OR(L59="",K59=""),"",L59*K59)</f>
        <v>2240</v>
      </c>
      <c r="N59" s="190"/>
    </row>
    <row r="60" customFormat="false" ht="15" hidden="false" customHeight="true" outlineLevel="0" collapsed="false">
      <c r="D60" s="24" t="n">
        <v>55</v>
      </c>
      <c r="E60" s="24" t="s">
        <v>65</v>
      </c>
      <c r="F60" s="24" t="s">
        <v>62</v>
      </c>
      <c r="G60" s="190" t="s">
        <v>80</v>
      </c>
      <c r="H60" s="186" t="s">
        <v>83</v>
      </c>
      <c r="I60" s="187" t="s">
        <v>112</v>
      </c>
      <c r="J60" s="24" t="s">
        <v>116</v>
      </c>
      <c r="K60" s="188" t="n">
        <f aca="false">IF(H60="كم",320,IF(H60="نص كم",300,""))</f>
        <v>320</v>
      </c>
      <c r="L60" s="189" t="n">
        <v>3</v>
      </c>
      <c r="M60" s="24" t="n">
        <f aca="false">IF(OR(L60="",K60=""),"",L60*K60)</f>
        <v>960</v>
      </c>
      <c r="N60" s="24"/>
    </row>
    <row r="61" customFormat="false" ht="15" hidden="false" customHeight="true" outlineLevel="0" collapsed="false">
      <c r="D61" s="190" t="n">
        <v>56</v>
      </c>
      <c r="E61" s="24" t="s">
        <v>65</v>
      </c>
      <c r="F61" s="190" t="s">
        <v>60</v>
      </c>
      <c r="G61" s="190" t="s">
        <v>80</v>
      </c>
      <c r="H61" s="186" t="s">
        <v>83</v>
      </c>
      <c r="I61" s="187" t="s">
        <v>112</v>
      </c>
      <c r="J61" s="190" t="s">
        <v>116</v>
      </c>
      <c r="K61" s="188" t="n">
        <f aca="false">IF(H61="كم",320,IF(H61="نص كم",300,""))</f>
        <v>320</v>
      </c>
      <c r="L61" s="189" t="n">
        <v>1</v>
      </c>
      <c r="M61" s="190" t="n">
        <f aca="false">IF(OR(L61="",K61=""),"",L61*K61)</f>
        <v>320</v>
      </c>
      <c r="N61" s="190"/>
    </row>
    <row r="62" customFormat="false" ht="15" hidden="false" customHeight="true" outlineLevel="0" collapsed="false">
      <c r="D62" s="24" t="n">
        <v>57</v>
      </c>
      <c r="E62" s="24" t="s">
        <v>65</v>
      </c>
      <c r="F62" s="24" t="s">
        <v>47</v>
      </c>
      <c r="G62" s="190" t="s">
        <v>80</v>
      </c>
      <c r="H62" s="186" t="s">
        <v>83</v>
      </c>
      <c r="I62" s="187" t="s">
        <v>112</v>
      </c>
      <c r="J62" s="24" t="s">
        <v>116</v>
      </c>
      <c r="K62" s="188" t="n">
        <f aca="false">IF(H62="كم",320,IF(H62="نص كم",300,""))</f>
        <v>320</v>
      </c>
      <c r="L62" s="189" t="n">
        <v>1</v>
      </c>
      <c r="M62" s="24" t="n">
        <f aca="false">IF(OR(L62="",K62=""),"",L62*K62)</f>
        <v>320</v>
      </c>
      <c r="N62" s="24"/>
    </row>
    <row r="63" customFormat="false" ht="15" hidden="false" customHeight="true" outlineLevel="0" collapsed="false">
      <c r="D63" s="190" t="n">
        <v>58</v>
      </c>
      <c r="E63" s="24" t="s">
        <v>65</v>
      </c>
      <c r="F63" s="190" t="s">
        <v>59</v>
      </c>
      <c r="G63" s="190" t="s">
        <v>80</v>
      </c>
      <c r="H63" s="186" t="s">
        <v>83</v>
      </c>
      <c r="I63" s="187" t="s">
        <v>112</v>
      </c>
      <c r="J63" s="190" t="s">
        <v>116</v>
      </c>
      <c r="K63" s="188" t="n">
        <f aca="false">IF(H63="كم",320,IF(H63="نص كم",300,""))</f>
        <v>320</v>
      </c>
      <c r="L63" s="189" t="n">
        <v>3</v>
      </c>
      <c r="M63" s="190" t="n">
        <f aca="false">IF(OR(L63="",K63=""),"",L63*K63)</f>
        <v>960</v>
      </c>
      <c r="N63" s="190"/>
    </row>
    <row r="64" customFormat="false" ht="15" hidden="false" customHeight="true" outlineLevel="0" collapsed="false">
      <c r="D64" s="24" t="n">
        <v>59</v>
      </c>
      <c r="E64" s="24" t="s">
        <v>65</v>
      </c>
      <c r="F64" s="24" t="s">
        <v>64</v>
      </c>
      <c r="G64" s="190" t="s">
        <v>80</v>
      </c>
      <c r="H64" s="186" t="s">
        <v>83</v>
      </c>
      <c r="I64" s="187" t="s">
        <v>112</v>
      </c>
      <c r="J64" s="24" t="s">
        <v>116</v>
      </c>
      <c r="K64" s="188" t="n">
        <f aca="false">IF(H64="كم",320,IF(H64="نص كم",300,""))</f>
        <v>320</v>
      </c>
      <c r="L64" s="189" t="n">
        <v>12</v>
      </c>
      <c r="M64" s="24" t="n">
        <f aca="false">IF(OR(L64="",K64=""),"",L64*K64)</f>
        <v>3840</v>
      </c>
      <c r="N64" s="24"/>
    </row>
    <row r="65" customFormat="false" ht="15" hidden="false" customHeight="true" outlineLevel="0" collapsed="false">
      <c r="D65" s="190" t="n">
        <v>60</v>
      </c>
      <c r="E65" s="24" t="s">
        <v>65</v>
      </c>
      <c r="F65" s="190" t="s">
        <v>57</v>
      </c>
      <c r="G65" s="190" t="s">
        <v>80</v>
      </c>
      <c r="H65" s="186" t="s">
        <v>84</v>
      </c>
      <c r="I65" s="187" t="s">
        <v>112</v>
      </c>
      <c r="J65" s="190" t="s">
        <v>116</v>
      </c>
      <c r="K65" s="188" t="n">
        <f aca="false">IF(H65="كم",320,IF(H65="نص كم",300,""))</f>
        <v>300</v>
      </c>
      <c r="L65" s="189" t="n">
        <v>30</v>
      </c>
      <c r="M65" s="190" t="n">
        <f aca="false">IF(OR(L65="",K65=""),"",L65*K65)</f>
        <v>9000</v>
      </c>
      <c r="N65" s="190"/>
    </row>
    <row r="66" customFormat="false" ht="15" hidden="false" customHeight="true" outlineLevel="0" collapsed="false">
      <c r="D66" s="24" t="n">
        <v>61</v>
      </c>
      <c r="E66" s="24" t="s">
        <v>65</v>
      </c>
      <c r="F66" s="24" t="s">
        <v>47</v>
      </c>
      <c r="G66" s="190" t="s">
        <v>80</v>
      </c>
      <c r="H66" s="186" t="s">
        <v>84</v>
      </c>
      <c r="I66" s="187" t="s">
        <v>112</v>
      </c>
      <c r="J66" s="24" t="s">
        <v>116</v>
      </c>
      <c r="K66" s="188" t="n">
        <f aca="false">IF(H66="كم",320,IF(H66="نص كم",300,""))</f>
        <v>300</v>
      </c>
      <c r="L66" s="189" t="n">
        <v>9</v>
      </c>
      <c r="M66" s="24" t="n">
        <f aca="false">IF(OR(L66="",K66=""),"",L66*K66)</f>
        <v>2700</v>
      </c>
      <c r="N66" s="24"/>
    </row>
    <row r="67" customFormat="false" ht="15" hidden="false" customHeight="true" outlineLevel="0" collapsed="false">
      <c r="D67" s="190" t="n">
        <v>62</v>
      </c>
      <c r="E67" s="24" t="s">
        <v>65</v>
      </c>
      <c r="F67" s="190" t="s">
        <v>46</v>
      </c>
      <c r="G67" s="190" t="s">
        <v>80</v>
      </c>
      <c r="H67" s="186" t="s">
        <v>84</v>
      </c>
      <c r="I67" s="187" t="s">
        <v>112</v>
      </c>
      <c r="J67" s="190" t="s">
        <v>116</v>
      </c>
      <c r="K67" s="188" t="n">
        <f aca="false">IF(H67="كم",320,IF(H67="نص كم",300,""))</f>
        <v>300</v>
      </c>
      <c r="L67" s="189" t="n">
        <v>6</v>
      </c>
      <c r="M67" s="190" t="n">
        <f aca="false">IF(OR(L67="",K67=""),"",L67*K67)</f>
        <v>1800</v>
      </c>
      <c r="N67" s="190"/>
    </row>
    <row r="68" customFormat="false" ht="15" hidden="false" customHeight="true" outlineLevel="0" collapsed="false">
      <c r="D68" s="24" t="n">
        <v>63</v>
      </c>
      <c r="E68" s="24" t="s">
        <v>65</v>
      </c>
      <c r="F68" s="24" t="s">
        <v>64</v>
      </c>
      <c r="G68" s="190" t="s">
        <v>80</v>
      </c>
      <c r="H68" s="186" t="s">
        <v>84</v>
      </c>
      <c r="I68" s="187" t="s">
        <v>112</v>
      </c>
      <c r="J68" s="24" t="s">
        <v>116</v>
      </c>
      <c r="K68" s="188" t="n">
        <f aca="false">IF(H68="كم",320,IF(H68="نص كم",300,""))</f>
        <v>300</v>
      </c>
      <c r="L68" s="189" t="n">
        <v>15</v>
      </c>
      <c r="M68" s="24" t="n">
        <f aca="false">IF(OR(L68="",K68=""),"",L68*K68)</f>
        <v>4500</v>
      </c>
      <c r="N68" s="24"/>
    </row>
    <row r="69" customFormat="false" ht="15" hidden="false" customHeight="true" outlineLevel="0" collapsed="false">
      <c r="D69" s="190" t="n">
        <v>64</v>
      </c>
      <c r="E69" s="24" t="s">
        <v>65</v>
      </c>
      <c r="F69" s="190" t="s">
        <v>58</v>
      </c>
      <c r="G69" s="190" t="s">
        <v>80</v>
      </c>
      <c r="H69" s="186" t="s">
        <v>84</v>
      </c>
      <c r="I69" s="187" t="s">
        <v>112</v>
      </c>
      <c r="J69" s="190" t="s">
        <v>116</v>
      </c>
      <c r="K69" s="188" t="n">
        <f aca="false">IF(H69="كم",320,IF(H69="نص كم",300,""))</f>
        <v>300</v>
      </c>
      <c r="L69" s="189" t="n">
        <v>3</v>
      </c>
      <c r="M69" s="190" t="n">
        <f aca="false">IF(OR(L69="",K69=""),"",L69*K69)</f>
        <v>900</v>
      </c>
      <c r="N69" s="190"/>
    </row>
    <row r="70" customFormat="false" ht="15" hidden="false" customHeight="true" outlineLevel="0" collapsed="false">
      <c r="D70" s="24" t="n">
        <v>65</v>
      </c>
      <c r="E70" s="24" t="s">
        <v>65</v>
      </c>
      <c r="F70" s="24" t="s">
        <v>49</v>
      </c>
      <c r="G70" s="190" t="s">
        <v>80</v>
      </c>
      <c r="H70" s="186" t="s">
        <v>84</v>
      </c>
      <c r="I70" s="187" t="s">
        <v>112</v>
      </c>
      <c r="J70" s="24" t="s">
        <v>116</v>
      </c>
      <c r="K70" s="188" t="n">
        <f aca="false">IF(H70="كم",320,IF(H70="نص كم",300,""))</f>
        <v>300</v>
      </c>
      <c r="L70" s="189" t="n">
        <v>4</v>
      </c>
      <c r="M70" s="24" t="n">
        <f aca="false">IF(OR(L70="",K70=""),"",L70*K70)</f>
        <v>1200</v>
      </c>
      <c r="N70" s="24"/>
    </row>
    <row r="71" customFormat="false" ht="15" hidden="false" customHeight="true" outlineLevel="0" collapsed="false">
      <c r="D71" s="190" t="n">
        <v>66</v>
      </c>
      <c r="E71" s="24" t="s">
        <v>65</v>
      </c>
      <c r="F71" s="190" t="s">
        <v>56</v>
      </c>
      <c r="G71" s="190" t="s">
        <v>80</v>
      </c>
      <c r="H71" s="186" t="s">
        <v>84</v>
      </c>
      <c r="I71" s="187" t="s">
        <v>112</v>
      </c>
      <c r="J71" s="190" t="s">
        <v>116</v>
      </c>
      <c r="K71" s="188" t="n">
        <f aca="false">IF(H71="كم",320,IF(H71="نص كم",300,""))</f>
        <v>300</v>
      </c>
      <c r="L71" s="189" t="n">
        <v>8</v>
      </c>
      <c r="M71" s="190" t="n">
        <f aca="false">IF(OR(L71="",K71=""),"",L71*K71)</f>
        <v>2400</v>
      </c>
      <c r="N71" s="190"/>
    </row>
    <row r="72" customFormat="false" ht="15" hidden="false" customHeight="true" outlineLevel="0" collapsed="false">
      <c r="D72" s="24" t="n">
        <v>67</v>
      </c>
      <c r="E72" s="24" t="s">
        <v>65</v>
      </c>
      <c r="F72" s="24" t="s">
        <v>45</v>
      </c>
      <c r="G72" s="190" t="s">
        <v>80</v>
      </c>
      <c r="H72" s="186" t="s">
        <v>84</v>
      </c>
      <c r="I72" s="187" t="s">
        <v>112</v>
      </c>
      <c r="J72" s="24" t="s">
        <v>116</v>
      </c>
      <c r="K72" s="188" t="n">
        <f aca="false">IF(H72="كم",320,IF(H72="نص كم",300,""))</f>
        <v>300</v>
      </c>
      <c r="L72" s="189" t="n">
        <v>13</v>
      </c>
      <c r="M72" s="24" t="n">
        <f aca="false">IF(OR(L72="",K72=""),"",L72*K72)</f>
        <v>3900</v>
      </c>
      <c r="N72" s="24"/>
    </row>
    <row r="73" customFormat="false" ht="15" hidden="false" customHeight="true" outlineLevel="0" collapsed="false">
      <c r="D73" s="190" t="n">
        <v>68</v>
      </c>
      <c r="E73" s="24" t="s">
        <v>65</v>
      </c>
      <c r="F73" s="190" t="s">
        <v>54</v>
      </c>
      <c r="G73" s="190" t="s">
        <v>80</v>
      </c>
      <c r="H73" s="186" t="s">
        <v>84</v>
      </c>
      <c r="I73" s="187" t="s">
        <v>112</v>
      </c>
      <c r="J73" s="190" t="s">
        <v>116</v>
      </c>
      <c r="K73" s="188" t="n">
        <f aca="false">IF(H73="كم",320,IF(H73="نص كم",300,""))</f>
        <v>300</v>
      </c>
      <c r="L73" s="189" t="n">
        <v>27</v>
      </c>
      <c r="M73" s="190" t="n">
        <f aca="false">IF(OR(L73="",K73=""),"",L73*K73)</f>
        <v>8100</v>
      </c>
      <c r="N73" s="190"/>
    </row>
    <row r="74" customFormat="false" ht="15" hidden="false" customHeight="true" outlineLevel="0" collapsed="false">
      <c r="D74" s="24" t="n">
        <v>69</v>
      </c>
      <c r="E74" s="24" t="s">
        <v>65</v>
      </c>
      <c r="F74" s="24" t="s">
        <v>55</v>
      </c>
      <c r="G74" s="190" t="s">
        <v>80</v>
      </c>
      <c r="H74" s="186" t="s">
        <v>84</v>
      </c>
      <c r="I74" s="187" t="s">
        <v>112</v>
      </c>
      <c r="J74" s="24" t="s">
        <v>116</v>
      </c>
      <c r="K74" s="188" t="n">
        <f aca="false">IF(H74="كم",320,IF(H74="نص كم",300,""))</f>
        <v>300</v>
      </c>
      <c r="L74" s="189" t="n">
        <v>1</v>
      </c>
      <c r="M74" s="24" t="n">
        <f aca="false">IF(OR(L74="",K74=""),"",L74*K74)</f>
        <v>300</v>
      </c>
      <c r="N74" s="24"/>
    </row>
    <row r="75" customFormat="false" ht="15" hidden="false" customHeight="true" outlineLevel="0" collapsed="false">
      <c r="D75" s="190" t="n">
        <v>70</v>
      </c>
      <c r="E75" s="24" t="s">
        <v>65</v>
      </c>
      <c r="F75" s="190" t="s">
        <v>46</v>
      </c>
      <c r="G75" s="190" t="s">
        <v>77</v>
      </c>
      <c r="H75" s="186" t="s">
        <v>83</v>
      </c>
      <c r="I75" s="187" t="s">
        <v>112</v>
      </c>
      <c r="J75" s="190" t="s">
        <v>116</v>
      </c>
      <c r="K75" s="188" t="n">
        <f aca="false">IF(H75="كم",320,IF(H75="نص كم",300,""))</f>
        <v>320</v>
      </c>
      <c r="L75" s="189" t="n">
        <v>15</v>
      </c>
      <c r="M75" s="190" t="n">
        <f aca="false">IF(OR(L75="",K75=""),"",L75*K75)</f>
        <v>4800</v>
      </c>
      <c r="N75" s="190"/>
    </row>
    <row r="76" customFormat="false" ht="15" hidden="false" customHeight="true" outlineLevel="0" collapsed="false">
      <c r="D76" s="24" t="n">
        <v>71</v>
      </c>
      <c r="E76" s="24" t="s">
        <v>65</v>
      </c>
      <c r="F76" s="24" t="s">
        <v>47</v>
      </c>
      <c r="G76" s="190" t="s">
        <v>77</v>
      </c>
      <c r="H76" s="186" t="s">
        <v>83</v>
      </c>
      <c r="I76" s="187" t="s">
        <v>112</v>
      </c>
      <c r="J76" s="24" t="s">
        <v>116</v>
      </c>
      <c r="K76" s="188" t="n">
        <f aca="false">IF(H76="كم",320,IF(H76="نص كم",300,""))</f>
        <v>320</v>
      </c>
      <c r="L76" s="189" t="n">
        <v>11</v>
      </c>
      <c r="M76" s="24" t="n">
        <f aca="false">IF(OR(L76="",K76=""),"",L76*K76)</f>
        <v>3520</v>
      </c>
      <c r="N76" s="24"/>
    </row>
    <row r="77" customFormat="false" ht="15" hidden="false" customHeight="true" outlineLevel="0" collapsed="false">
      <c r="D77" s="190" t="n">
        <v>72</v>
      </c>
      <c r="E77" s="24" t="s">
        <v>65</v>
      </c>
      <c r="F77" s="190" t="s">
        <v>57</v>
      </c>
      <c r="G77" s="190" t="s">
        <v>77</v>
      </c>
      <c r="H77" s="186" t="s">
        <v>83</v>
      </c>
      <c r="I77" s="187" t="s">
        <v>112</v>
      </c>
      <c r="J77" s="190" t="s">
        <v>116</v>
      </c>
      <c r="K77" s="188" t="n">
        <f aca="false">IF(H77="كم",320,IF(H77="نص كم",300,""))</f>
        <v>320</v>
      </c>
      <c r="L77" s="189" t="n">
        <v>41</v>
      </c>
      <c r="M77" s="190" t="n">
        <f aca="false">IF(OR(L77="",K77=""),"",L77*K77)</f>
        <v>13120</v>
      </c>
      <c r="N77" s="190"/>
    </row>
    <row r="78" customFormat="false" ht="15" hidden="false" customHeight="true" outlineLevel="0" collapsed="false">
      <c r="D78" s="24" t="n">
        <v>73</v>
      </c>
      <c r="E78" s="24" t="s">
        <v>65</v>
      </c>
      <c r="F78" s="24" t="s">
        <v>54</v>
      </c>
      <c r="G78" s="190" t="s">
        <v>77</v>
      </c>
      <c r="H78" s="186" t="s">
        <v>83</v>
      </c>
      <c r="I78" s="187" t="s">
        <v>112</v>
      </c>
      <c r="J78" s="24" t="s">
        <v>116</v>
      </c>
      <c r="K78" s="188" t="n">
        <f aca="false">IF(H78="كم",320,IF(H78="نص كم",300,""))</f>
        <v>320</v>
      </c>
      <c r="L78" s="189" t="n">
        <v>29</v>
      </c>
      <c r="M78" s="24" t="n">
        <f aca="false">IF(OR(L78="",K78=""),"",L78*K78)</f>
        <v>9280</v>
      </c>
      <c r="N78" s="24"/>
    </row>
    <row r="79" customFormat="false" ht="15" hidden="false" customHeight="true" outlineLevel="0" collapsed="false">
      <c r="D79" s="190" t="n">
        <v>74</v>
      </c>
      <c r="E79" s="24" t="s">
        <v>65</v>
      </c>
      <c r="F79" s="190" t="s">
        <v>58</v>
      </c>
      <c r="G79" s="190" t="s">
        <v>77</v>
      </c>
      <c r="H79" s="186" t="s">
        <v>83</v>
      </c>
      <c r="I79" s="187" t="s">
        <v>112</v>
      </c>
      <c r="J79" s="190" t="s">
        <v>116</v>
      </c>
      <c r="K79" s="188" t="n">
        <f aca="false">IF(H79="كم",320,IF(H79="نص كم",300,""))</f>
        <v>320</v>
      </c>
      <c r="L79" s="189" t="n">
        <v>10</v>
      </c>
      <c r="M79" s="190" t="n">
        <f aca="false">IF(OR(L79="",K79=""),"",L79*K79)</f>
        <v>3200</v>
      </c>
      <c r="N79" s="190"/>
    </row>
    <row r="80" customFormat="false" ht="15" hidden="false" customHeight="true" outlineLevel="0" collapsed="false">
      <c r="D80" s="24" t="n">
        <v>75</v>
      </c>
      <c r="E80" s="24" t="s">
        <v>65</v>
      </c>
      <c r="F80" s="24" t="s">
        <v>55</v>
      </c>
      <c r="G80" s="190" t="s">
        <v>77</v>
      </c>
      <c r="H80" s="186" t="s">
        <v>83</v>
      </c>
      <c r="I80" s="187" t="s">
        <v>112</v>
      </c>
      <c r="J80" s="24" t="s">
        <v>116</v>
      </c>
      <c r="K80" s="188" t="n">
        <f aca="false">IF(H80="كم",320,IF(H80="نص كم",300,""))</f>
        <v>320</v>
      </c>
      <c r="L80" s="189" t="n">
        <v>15</v>
      </c>
      <c r="M80" s="24" t="n">
        <f aca="false">IF(OR(L80="",K80=""),"",L80*K80)</f>
        <v>4800</v>
      </c>
      <c r="N80" s="24"/>
    </row>
    <row r="81" customFormat="false" ht="15" hidden="false" customHeight="true" outlineLevel="0" collapsed="false">
      <c r="D81" s="190" t="n">
        <v>76</v>
      </c>
      <c r="E81" s="24" t="s">
        <v>65</v>
      </c>
      <c r="F81" s="190" t="s">
        <v>52</v>
      </c>
      <c r="G81" s="190" t="s">
        <v>77</v>
      </c>
      <c r="H81" s="186" t="s">
        <v>83</v>
      </c>
      <c r="I81" s="187" t="s">
        <v>112</v>
      </c>
      <c r="J81" s="190" t="s">
        <v>116</v>
      </c>
      <c r="K81" s="188" t="n">
        <f aca="false">IF(H81="كم",320,IF(H81="نص كم",300,""))</f>
        <v>320</v>
      </c>
      <c r="L81" s="189" t="n">
        <v>14</v>
      </c>
      <c r="M81" s="190" t="n">
        <f aca="false">IF(OR(L81="",K81=""),"",L81*K81)</f>
        <v>4480</v>
      </c>
      <c r="N81" s="190"/>
    </row>
    <row r="82" customFormat="false" ht="15" hidden="false" customHeight="true" outlineLevel="0" collapsed="false">
      <c r="D82" s="24" t="n">
        <v>77</v>
      </c>
      <c r="E82" s="24" t="s">
        <v>65</v>
      </c>
      <c r="F82" s="24" t="s">
        <v>53</v>
      </c>
      <c r="G82" s="190" t="s">
        <v>77</v>
      </c>
      <c r="H82" s="186" t="s">
        <v>83</v>
      </c>
      <c r="I82" s="187" t="s">
        <v>112</v>
      </c>
      <c r="J82" s="24" t="s">
        <v>116</v>
      </c>
      <c r="K82" s="188" t="n">
        <f aca="false">IF(H82="كم",320,IF(H82="نص كم",300,""))</f>
        <v>320</v>
      </c>
      <c r="L82" s="189" t="n">
        <v>9</v>
      </c>
      <c r="M82" s="24" t="n">
        <f aca="false">IF(OR(L82="",K82=""),"",L82*K82)</f>
        <v>2880</v>
      </c>
      <c r="N82" s="24"/>
    </row>
    <row r="83" customFormat="false" ht="15" hidden="false" customHeight="true" outlineLevel="0" collapsed="false">
      <c r="D83" s="190" t="n">
        <v>78</v>
      </c>
      <c r="E83" s="24" t="s">
        <v>65</v>
      </c>
      <c r="F83" s="190" t="s">
        <v>59</v>
      </c>
      <c r="G83" s="190" t="s">
        <v>77</v>
      </c>
      <c r="H83" s="186" t="s">
        <v>83</v>
      </c>
      <c r="I83" s="187" t="s">
        <v>112</v>
      </c>
      <c r="J83" s="190" t="s">
        <v>116</v>
      </c>
      <c r="K83" s="188" t="n">
        <f aca="false">IF(H83="كم",320,IF(H83="نص كم",300,""))</f>
        <v>320</v>
      </c>
      <c r="L83" s="189" t="n">
        <v>3</v>
      </c>
      <c r="M83" s="190" t="n">
        <f aca="false">IF(OR(L83="",K83=""),"",L83*K83)</f>
        <v>960</v>
      </c>
      <c r="N83" s="190"/>
    </row>
    <row r="84" customFormat="false" ht="15" hidden="false" customHeight="true" outlineLevel="0" collapsed="false">
      <c r="D84" s="24" t="n">
        <v>79</v>
      </c>
      <c r="E84" s="24" t="s">
        <v>65</v>
      </c>
      <c r="F84" s="24" t="s">
        <v>62</v>
      </c>
      <c r="G84" s="190" t="s">
        <v>77</v>
      </c>
      <c r="H84" s="186" t="s">
        <v>83</v>
      </c>
      <c r="I84" s="187" t="s">
        <v>112</v>
      </c>
      <c r="J84" s="24" t="s">
        <v>116</v>
      </c>
      <c r="K84" s="188" t="n">
        <f aca="false">IF(H84="كم",320,IF(H84="نص كم",300,""))</f>
        <v>320</v>
      </c>
      <c r="L84" s="189" t="n">
        <v>1</v>
      </c>
      <c r="M84" s="24" t="n">
        <f aca="false">IF(OR(L84="",K84=""),"",L84*K84)</f>
        <v>320</v>
      </c>
      <c r="N84" s="24"/>
    </row>
    <row r="85" customFormat="false" ht="15" hidden="false" customHeight="true" outlineLevel="0" collapsed="false">
      <c r="D85" s="190" t="n">
        <v>80</v>
      </c>
      <c r="E85" s="24" t="s">
        <v>65</v>
      </c>
      <c r="F85" s="190" t="s">
        <v>45</v>
      </c>
      <c r="G85" s="190" t="s">
        <v>77</v>
      </c>
      <c r="H85" s="186" t="s">
        <v>83</v>
      </c>
      <c r="I85" s="187" t="s">
        <v>112</v>
      </c>
      <c r="J85" s="190" t="s">
        <v>116</v>
      </c>
      <c r="K85" s="188" t="n">
        <f aca="false">IF(H85="كم",320,IF(H85="نص كم",300,""))</f>
        <v>320</v>
      </c>
      <c r="L85" s="189" t="n">
        <v>23</v>
      </c>
      <c r="M85" s="190" t="n">
        <f aca="false">IF(OR(L85="",K85=""),"",L85*K85)</f>
        <v>7360</v>
      </c>
      <c r="N85" s="190"/>
    </row>
    <row r="86" customFormat="false" ht="15" hidden="false" customHeight="true" outlineLevel="0" collapsed="false">
      <c r="D86" s="24" t="n">
        <v>81</v>
      </c>
      <c r="E86" s="24" t="s">
        <v>65</v>
      </c>
      <c r="F86" s="24" t="s">
        <v>48</v>
      </c>
      <c r="G86" s="190" t="s">
        <v>77</v>
      </c>
      <c r="H86" s="186" t="s">
        <v>83</v>
      </c>
      <c r="I86" s="187" t="s">
        <v>112</v>
      </c>
      <c r="J86" s="24" t="s">
        <v>116</v>
      </c>
      <c r="K86" s="188" t="n">
        <f aca="false">IF(H86="كم",320,IF(H86="نص كم",300,""))</f>
        <v>320</v>
      </c>
      <c r="L86" s="189" t="n">
        <v>8</v>
      </c>
      <c r="M86" s="24" t="n">
        <f aca="false">IF(OR(L86="",K86=""),"",L86*K86)</f>
        <v>2560</v>
      </c>
      <c r="N86" s="24"/>
    </row>
    <row r="87" customFormat="false" ht="15" hidden="false" customHeight="true" outlineLevel="0" collapsed="false">
      <c r="D87" s="190" t="n">
        <v>82</v>
      </c>
      <c r="E87" s="24" t="s">
        <v>65</v>
      </c>
      <c r="F87" s="190" t="s">
        <v>56</v>
      </c>
      <c r="G87" s="190" t="s">
        <v>77</v>
      </c>
      <c r="H87" s="186" t="s">
        <v>84</v>
      </c>
      <c r="I87" s="187" t="s">
        <v>112</v>
      </c>
      <c r="J87" s="190" t="s">
        <v>116</v>
      </c>
      <c r="K87" s="188" t="n">
        <f aca="false">IF(H87="كم",320,IF(H87="نص كم",300,""))</f>
        <v>300</v>
      </c>
      <c r="L87" s="189" t="n">
        <v>13</v>
      </c>
      <c r="M87" s="190" t="n">
        <f aca="false">IF(OR(L87="",K87=""),"",L87*K87)</f>
        <v>3900</v>
      </c>
      <c r="N87" s="190"/>
    </row>
    <row r="88" customFormat="false" ht="15" hidden="false" customHeight="true" outlineLevel="0" collapsed="false">
      <c r="D88" s="24" t="n">
        <v>83</v>
      </c>
      <c r="E88" s="24" t="s">
        <v>65</v>
      </c>
      <c r="F88" s="24" t="s">
        <v>57</v>
      </c>
      <c r="G88" s="190" t="s">
        <v>77</v>
      </c>
      <c r="H88" s="186" t="s">
        <v>84</v>
      </c>
      <c r="I88" s="187" t="s">
        <v>112</v>
      </c>
      <c r="J88" s="24" t="s">
        <v>116</v>
      </c>
      <c r="K88" s="188" t="n">
        <f aca="false">IF(H88="كم",320,IF(H88="نص كم",300,""))</f>
        <v>300</v>
      </c>
      <c r="L88" s="189" t="n">
        <v>24</v>
      </c>
      <c r="M88" s="24" t="n">
        <f aca="false">IF(OR(L88="",K88=""),"",L88*K88)</f>
        <v>7200</v>
      </c>
      <c r="N88" s="24"/>
    </row>
    <row r="89" customFormat="false" ht="15" hidden="false" customHeight="true" outlineLevel="0" collapsed="false">
      <c r="D89" s="190" t="n">
        <v>84</v>
      </c>
      <c r="E89" s="24" t="s">
        <v>65</v>
      </c>
      <c r="F89" s="190" t="s">
        <v>54</v>
      </c>
      <c r="G89" s="190" t="s">
        <v>77</v>
      </c>
      <c r="H89" s="186" t="s">
        <v>84</v>
      </c>
      <c r="I89" s="187" t="s">
        <v>112</v>
      </c>
      <c r="J89" s="190" t="s">
        <v>116</v>
      </c>
      <c r="K89" s="188" t="n">
        <f aca="false">IF(H89="كم",320,IF(H89="نص كم",300,""))</f>
        <v>300</v>
      </c>
      <c r="L89" s="189" t="n">
        <v>3</v>
      </c>
      <c r="M89" s="190" t="n">
        <f aca="false">IF(OR(L89="",K89=""),"",L89*K89)</f>
        <v>900</v>
      </c>
      <c r="N89" s="190"/>
    </row>
    <row r="90" customFormat="false" ht="15" hidden="false" customHeight="true" outlineLevel="0" collapsed="false">
      <c r="D90" s="24" t="n">
        <v>85</v>
      </c>
      <c r="E90" s="24" t="s">
        <v>65</v>
      </c>
      <c r="F90" s="24" t="s">
        <v>59</v>
      </c>
      <c r="G90" s="190" t="s">
        <v>77</v>
      </c>
      <c r="H90" s="186" t="s">
        <v>84</v>
      </c>
      <c r="I90" s="187" t="s">
        <v>112</v>
      </c>
      <c r="J90" s="24" t="s">
        <v>116</v>
      </c>
      <c r="K90" s="188" t="n">
        <f aca="false">IF(H90="كم",320,IF(H90="نص كم",300,""))</f>
        <v>300</v>
      </c>
      <c r="L90" s="189" t="n">
        <v>3</v>
      </c>
      <c r="M90" s="24" t="n">
        <f aca="false">IF(OR(L90="",K90=""),"",L90*K90)</f>
        <v>900</v>
      </c>
      <c r="N90" s="24"/>
    </row>
    <row r="91" customFormat="false" ht="15" hidden="false" customHeight="true" outlineLevel="0" collapsed="false">
      <c r="D91" s="190" t="n">
        <v>86</v>
      </c>
      <c r="E91" s="24" t="s">
        <v>65</v>
      </c>
      <c r="F91" s="190" t="s">
        <v>62</v>
      </c>
      <c r="G91" s="190" t="s">
        <v>77</v>
      </c>
      <c r="H91" s="186" t="s">
        <v>84</v>
      </c>
      <c r="I91" s="187" t="s">
        <v>112</v>
      </c>
      <c r="J91" s="190" t="s">
        <v>116</v>
      </c>
      <c r="K91" s="188" t="n">
        <f aca="false">IF(H91="كم",320,IF(H91="نص كم",300,""))</f>
        <v>300</v>
      </c>
      <c r="L91" s="189" t="n">
        <v>4</v>
      </c>
      <c r="M91" s="190" t="n">
        <f aca="false">IF(OR(L91="",K91=""),"",L91*K91)</f>
        <v>1200</v>
      </c>
      <c r="N91" s="190"/>
    </row>
    <row r="92" customFormat="false" ht="15" hidden="false" customHeight="true" outlineLevel="0" collapsed="false">
      <c r="D92" s="24" t="n">
        <v>87</v>
      </c>
      <c r="E92" s="24" t="s">
        <v>65</v>
      </c>
      <c r="F92" s="24" t="s">
        <v>55</v>
      </c>
      <c r="G92" s="190" t="s">
        <v>77</v>
      </c>
      <c r="H92" s="186" t="s">
        <v>84</v>
      </c>
      <c r="I92" s="187" t="s">
        <v>112</v>
      </c>
      <c r="J92" s="24" t="s">
        <v>116</v>
      </c>
      <c r="K92" s="188" t="n">
        <f aca="false">IF(H92="كم",320,IF(H92="نص كم",300,""))</f>
        <v>300</v>
      </c>
      <c r="L92" s="189" t="n">
        <v>2</v>
      </c>
      <c r="M92" s="24" t="n">
        <f aca="false">IF(OR(L92="",K92=""),"",L92*K92)</f>
        <v>600</v>
      </c>
      <c r="N92" s="24"/>
    </row>
    <row r="93" customFormat="false" ht="15" hidden="false" customHeight="true" outlineLevel="0" collapsed="false">
      <c r="D93" s="190" t="n">
        <v>88</v>
      </c>
      <c r="E93" s="24" t="s">
        <v>65</v>
      </c>
      <c r="F93" s="190" t="s">
        <v>64</v>
      </c>
      <c r="G93" s="190" t="s">
        <v>77</v>
      </c>
      <c r="H93" s="186" t="s">
        <v>84</v>
      </c>
      <c r="I93" s="187" t="s">
        <v>112</v>
      </c>
      <c r="J93" s="190" t="s">
        <v>116</v>
      </c>
      <c r="K93" s="188" t="n">
        <f aca="false">IF(H93="كم",320,IF(H93="نص كم",300,""))</f>
        <v>300</v>
      </c>
      <c r="L93" s="189" t="n">
        <v>7</v>
      </c>
      <c r="M93" s="190" t="n">
        <f aca="false">IF(OR(L93="",K93=""),"",L93*K93)</f>
        <v>2100</v>
      </c>
      <c r="N93" s="190"/>
    </row>
    <row r="94" customFormat="false" ht="15" hidden="false" customHeight="true" outlineLevel="0" collapsed="false">
      <c r="D94" s="24" t="n">
        <v>89</v>
      </c>
      <c r="E94" s="24" t="s">
        <v>65</v>
      </c>
      <c r="F94" s="24" t="s">
        <v>63</v>
      </c>
      <c r="G94" s="190" t="s">
        <v>77</v>
      </c>
      <c r="H94" s="186" t="s">
        <v>84</v>
      </c>
      <c r="I94" s="187" t="s">
        <v>112</v>
      </c>
      <c r="J94" s="24" t="s">
        <v>116</v>
      </c>
      <c r="K94" s="188" t="n">
        <f aca="false">IF(H94="كم",320,IF(H94="نص كم",300,""))</f>
        <v>300</v>
      </c>
      <c r="L94" s="189" t="n">
        <v>1</v>
      </c>
      <c r="M94" s="24" t="n">
        <f aca="false">IF(OR(L94="",K94=""),"",L94*K94)</f>
        <v>300</v>
      </c>
      <c r="N94" s="24"/>
    </row>
    <row r="95" customFormat="false" ht="15" hidden="false" customHeight="true" outlineLevel="0" collapsed="false">
      <c r="D95" s="190" t="n">
        <v>90</v>
      </c>
      <c r="E95" s="24" t="s">
        <v>65</v>
      </c>
      <c r="F95" s="190" t="s">
        <v>46</v>
      </c>
      <c r="G95" s="190" t="s">
        <v>77</v>
      </c>
      <c r="H95" s="186" t="s">
        <v>84</v>
      </c>
      <c r="I95" s="187" t="s">
        <v>112</v>
      </c>
      <c r="J95" s="190" t="s">
        <v>116</v>
      </c>
      <c r="K95" s="188" t="n">
        <f aca="false">IF(H95="كم",320,IF(H95="نص كم",300,""))</f>
        <v>300</v>
      </c>
      <c r="L95" s="189" t="n">
        <v>7</v>
      </c>
      <c r="M95" s="190" t="n">
        <f aca="false">IF(OR(L95="",K95=""),"",L95*K95)</f>
        <v>2100</v>
      </c>
      <c r="N95" s="190"/>
    </row>
    <row r="96" customFormat="false" ht="15" hidden="false" customHeight="true" outlineLevel="0" collapsed="false">
      <c r="D96" s="24" t="n">
        <v>91</v>
      </c>
      <c r="E96" s="24" t="s">
        <v>65</v>
      </c>
      <c r="F96" s="24" t="s">
        <v>58</v>
      </c>
      <c r="G96" s="190" t="s">
        <v>77</v>
      </c>
      <c r="H96" s="186" t="s">
        <v>84</v>
      </c>
      <c r="I96" s="187" t="s">
        <v>112</v>
      </c>
      <c r="J96" s="24" t="s">
        <v>116</v>
      </c>
      <c r="K96" s="188" t="n">
        <f aca="false">IF(H96="كم",320,IF(H96="نص كم",300,""))</f>
        <v>300</v>
      </c>
      <c r="L96" s="189" t="n">
        <v>6</v>
      </c>
      <c r="M96" s="24" t="n">
        <f aca="false">IF(OR(L96="",K96=""),"",L96*K96)</f>
        <v>1800</v>
      </c>
      <c r="N96" s="24"/>
    </row>
    <row r="97" customFormat="false" ht="15" hidden="false" customHeight="true" outlineLevel="0" collapsed="false">
      <c r="D97" s="190" t="n">
        <v>92</v>
      </c>
      <c r="E97" s="24" t="s">
        <v>65</v>
      </c>
      <c r="F97" s="190" t="s">
        <v>45</v>
      </c>
      <c r="G97" s="190" t="s">
        <v>77</v>
      </c>
      <c r="H97" s="186" t="s">
        <v>84</v>
      </c>
      <c r="I97" s="187" t="s">
        <v>112</v>
      </c>
      <c r="J97" s="190" t="s">
        <v>116</v>
      </c>
      <c r="K97" s="188" t="n">
        <f aca="false">IF(H97="كم",320,IF(H97="نص كم",300,""))</f>
        <v>300</v>
      </c>
      <c r="L97" s="189" t="n">
        <v>12</v>
      </c>
      <c r="M97" s="190" t="n">
        <f aca="false">IF(OR(L97="",K97=""),"",L97*K97)</f>
        <v>3600</v>
      </c>
      <c r="N97" s="190"/>
    </row>
    <row r="98" customFormat="false" ht="15" hidden="false" customHeight="true" outlineLevel="0" collapsed="false">
      <c r="D98" s="24" t="n">
        <v>93</v>
      </c>
      <c r="E98" s="24" t="s">
        <v>65</v>
      </c>
      <c r="F98" s="24" t="s">
        <v>53</v>
      </c>
      <c r="G98" s="190" t="s">
        <v>77</v>
      </c>
      <c r="H98" s="186" t="s">
        <v>84</v>
      </c>
      <c r="I98" s="187" t="s">
        <v>112</v>
      </c>
      <c r="J98" s="24" t="s">
        <v>116</v>
      </c>
      <c r="K98" s="188" t="n">
        <f aca="false">IF(H98="كم",320,IF(H98="نص كم",300,""))</f>
        <v>300</v>
      </c>
      <c r="L98" s="189" t="n">
        <v>9</v>
      </c>
      <c r="M98" s="24" t="n">
        <f aca="false">IF(OR(L98="",K98=""),"",L98*K98)</f>
        <v>2700</v>
      </c>
      <c r="N98" s="24"/>
    </row>
    <row r="99" customFormat="false" ht="15" hidden="false" customHeight="true" outlineLevel="0" collapsed="false">
      <c r="D99" s="190" t="n">
        <v>94</v>
      </c>
      <c r="E99" s="24" t="s">
        <v>65</v>
      </c>
      <c r="F99" s="190" t="s">
        <v>48</v>
      </c>
      <c r="G99" s="190" t="s">
        <v>77</v>
      </c>
      <c r="H99" s="186" t="s">
        <v>84</v>
      </c>
      <c r="I99" s="187" t="s">
        <v>112</v>
      </c>
      <c r="J99" s="190" t="s">
        <v>116</v>
      </c>
      <c r="K99" s="188" t="n">
        <f aca="false">IF(H99="كم",320,IF(H99="نص كم",300,""))</f>
        <v>300</v>
      </c>
      <c r="L99" s="189" t="n">
        <v>12</v>
      </c>
      <c r="M99" s="190" t="n">
        <f aca="false">IF(OR(L99="",K99=""),"",L99*K99)</f>
        <v>3600</v>
      </c>
      <c r="N99" s="190"/>
    </row>
    <row r="100" customFormat="false" ht="15" hidden="false" customHeight="true" outlineLevel="0" collapsed="false">
      <c r="D100" s="24" t="n">
        <v>95</v>
      </c>
      <c r="E100" s="24" t="s">
        <v>65</v>
      </c>
      <c r="F100" s="24" t="s">
        <v>56</v>
      </c>
      <c r="G100" s="190" t="s">
        <v>77</v>
      </c>
      <c r="H100" s="186" t="s">
        <v>84</v>
      </c>
      <c r="I100" s="187" t="s">
        <v>112</v>
      </c>
      <c r="J100" s="24" t="s">
        <v>116</v>
      </c>
      <c r="K100" s="188" t="n">
        <f aca="false">IF(H100="كم",320,IF(H100="نص كم",300,""))</f>
        <v>300</v>
      </c>
      <c r="L100" s="189" t="n">
        <v>11</v>
      </c>
      <c r="M100" s="24" t="n">
        <f aca="false">IF(OR(L100="",K100=""),"",L100*K100)</f>
        <v>3300</v>
      </c>
      <c r="N100" s="24"/>
    </row>
    <row r="101" customFormat="false" ht="15" hidden="false" customHeight="true" outlineLevel="0" collapsed="false">
      <c r="D101" s="190" t="n">
        <v>96</v>
      </c>
      <c r="E101" s="24" t="s">
        <v>65</v>
      </c>
      <c r="F101" s="190" t="s">
        <v>47</v>
      </c>
      <c r="G101" s="190" t="s">
        <v>78</v>
      </c>
      <c r="H101" s="186" t="s">
        <v>83</v>
      </c>
      <c r="I101" s="187" t="s">
        <v>112</v>
      </c>
      <c r="J101" s="190" t="s">
        <v>116</v>
      </c>
      <c r="K101" s="188" t="n">
        <f aca="false">IF(H101="كم",320,IF(H101="نص كم",300,""))</f>
        <v>320</v>
      </c>
      <c r="L101" s="189" t="n">
        <v>10</v>
      </c>
      <c r="M101" s="190" t="n">
        <f aca="false">IF(OR(L101="",K101=""),"",L101*K101)</f>
        <v>3200</v>
      </c>
      <c r="N101" s="190"/>
    </row>
    <row r="102" customFormat="false" ht="15" hidden="false" customHeight="true" outlineLevel="0" collapsed="false">
      <c r="D102" s="24" t="n">
        <v>97</v>
      </c>
      <c r="E102" s="24" t="s">
        <v>65</v>
      </c>
      <c r="F102" s="24" t="s">
        <v>64</v>
      </c>
      <c r="G102" s="190" t="s">
        <v>78</v>
      </c>
      <c r="H102" s="186" t="s">
        <v>83</v>
      </c>
      <c r="I102" s="187" t="s">
        <v>112</v>
      </c>
      <c r="J102" s="24" t="s">
        <v>116</v>
      </c>
      <c r="K102" s="188" t="n">
        <f aca="false">IF(H102="كم",320,IF(H102="نص كم",300,""))</f>
        <v>320</v>
      </c>
      <c r="L102" s="189" t="n">
        <v>8</v>
      </c>
      <c r="M102" s="24" t="n">
        <f aca="false">IF(OR(L102="",K102=""),"",L102*K102)</f>
        <v>2560</v>
      </c>
      <c r="N102" s="24"/>
    </row>
    <row r="103" customFormat="false" ht="15" hidden="false" customHeight="true" outlineLevel="0" collapsed="false">
      <c r="D103" s="190" t="n">
        <v>98</v>
      </c>
      <c r="E103" s="24" t="s">
        <v>65</v>
      </c>
      <c r="F103" s="190" t="s">
        <v>48</v>
      </c>
      <c r="G103" s="190" t="s">
        <v>78</v>
      </c>
      <c r="H103" s="186" t="s">
        <v>83</v>
      </c>
      <c r="I103" s="187" t="s">
        <v>112</v>
      </c>
      <c r="J103" s="190" t="s">
        <v>116</v>
      </c>
      <c r="K103" s="188" t="n">
        <f aca="false">IF(H103="كم",320,IF(H103="نص كم",300,""))</f>
        <v>320</v>
      </c>
      <c r="L103" s="189" t="n">
        <v>8</v>
      </c>
      <c r="M103" s="190" t="n">
        <f aca="false">IF(OR(L103="",K103=""),"",L103*K103)</f>
        <v>2560</v>
      </c>
      <c r="N103" s="190"/>
    </row>
    <row r="104" customFormat="false" ht="15" hidden="false" customHeight="true" outlineLevel="0" collapsed="false">
      <c r="D104" s="24" t="n">
        <v>99</v>
      </c>
      <c r="E104" s="24" t="s">
        <v>65</v>
      </c>
      <c r="F104" s="24" t="s">
        <v>57</v>
      </c>
      <c r="G104" s="190" t="s">
        <v>78</v>
      </c>
      <c r="H104" s="186" t="s">
        <v>83</v>
      </c>
      <c r="I104" s="187" t="s">
        <v>112</v>
      </c>
      <c r="J104" s="24" t="s">
        <v>116</v>
      </c>
      <c r="K104" s="188" t="n">
        <f aca="false">IF(H104="كم",320,IF(H104="نص كم",300,""))</f>
        <v>320</v>
      </c>
      <c r="L104" s="189" t="n">
        <v>26</v>
      </c>
      <c r="M104" s="24" t="n">
        <f aca="false">IF(OR(L104="",K104=""),"",L104*K104)</f>
        <v>8320</v>
      </c>
      <c r="N104" s="24"/>
    </row>
    <row r="105" customFormat="false" ht="15" hidden="false" customHeight="true" outlineLevel="0" collapsed="false">
      <c r="D105" s="190" t="n">
        <v>100</v>
      </c>
      <c r="E105" s="24" t="s">
        <v>65</v>
      </c>
      <c r="F105" s="190" t="s">
        <v>59</v>
      </c>
      <c r="G105" s="190" t="s">
        <v>78</v>
      </c>
      <c r="H105" s="186" t="s">
        <v>83</v>
      </c>
      <c r="I105" s="187" t="s">
        <v>112</v>
      </c>
      <c r="J105" s="190" t="s">
        <v>116</v>
      </c>
      <c r="K105" s="188" t="n">
        <f aca="false">IF(H105="كم",320,IF(H105="نص كم",300,""))</f>
        <v>320</v>
      </c>
      <c r="L105" s="189" t="n">
        <v>3</v>
      </c>
      <c r="M105" s="190" t="n">
        <f aca="false">IF(OR(L105="",K105=""),"",L105*K105)</f>
        <v>960</v>
      </c>
      <c r="N105" s="190"/>
    </row>
    <row r="106" customFormat="false" ht="15" hidden="false" customHeight="true" outlineLevel="0" collapsed="false">
      <c r="D106" s="24" t="n">
        <v>101</v>
      </c>
      <c r="E106" s="24" t="s">
        <v>65</v>
      </c>
      <c r="F106" s="24" t="s">
        <v>55</v>
      </c>
      <c r="G106" s="190" t="s">
        <v>78</v>
      </c>
      <c r="H106" s="186" t="s">
        <v>83</v>
      </c>
      <c r="I106" s="187" t="s">
        <v>112</v>
      </c>
      <c r="J106" s="24" t="s">
        <v>116</v>
      </c>
      <c r="K106" s="188" t="n">
        <f aca="false">IF(H106="كم",320,IF(H106="نص كم",300,""))</f>
        <v>320</v>
      </c>
      <c r="L106" s="189" t="n">
        <v>13</v>
      </c>
      <c r="M106" s="24" t="n">
        <f aca="false">IF(OR(L106="",K106=""),"",L106*K106)</f>
        <v>4160</v>
      </c>
      <c r="N106" s="24"/>
    </row>
    <row r="107" customFormat="false" ht="15" hidden="false" customHeight="true" outlineLevel="0" collapsed="false">
      <c r="D107" s="190" t="n">
        <v>102</v>
      </c>
      <c r="E107" s="24" t="s">
        <v>65</v>
      </c>
      <c r="F107" s="190" t="s">
        <v>62</v>
      </c>
      <c r="G107" s="190" t="s">
        <v>78</v>
      </c>
      <c r="H107" s="186" t="s">
        <v>83</v>
      </c>
      <c r="I107" s="187" t="s">
        <v>112</v>
      </c>
      <c r="J107" s="190" t="s">
        <v>116</v>
      </c>
      <c r="K107" s="188" t="n">
        <f aca="false">IF(H107="كم",320,IF(H107="نص كم",300,""))</f>
        <v>320</v>
      </c>
      <c r="L107" s="189" t="n">
        <v>11</v>
      </c>
      <c r="M107" s="190" t="n">
        <f aca="false">IF(OR(L107="",K107=""),"",L107*K107)</f>
        <v>3520</v>
      </c>
      <c r="N107" s="190"/>
    </row>
    <row r="108" customFormat="false" ht="15" hidden="false" customHeight="true" outlineLevel="0" collapsed="false">
      <c r="D108" s="24" t="n">
        <v>103</v>
      </c>
      <c r="E108" s="24" t="s">
        <v>65</v>
      </c>
      <c r="F108" s="24" t="s">
        <v>56</v>
      </c>
      <c r="G108" s="190" t="s">
        <v>78</v>
      </c>
      <c r="H108" s="186" t="s">
        <v>83</v>
      </c>
      <c r="I108" s="187" t="s">
        <v>112</v>
      </c>
      <c r="J108" s="24" t="s">
        <v>116</v>
      </c>
      <c r="K108" s="188" t="n">
        <f aca="false">IF(H108="كم",320,IF(H108="نص كم",300,""))</f>
        <v>320</v>
      </c>
      <c r="L108" s="189" t="n">
        <v>10</v>
      </c>
      <c r="M108" s="24" t="n">
        <f aca="false">IF(OR(L108="",K108=""),"",L108*K108)</f>
        <v>3200</v>
      </c>
      <c r="N108" s="24"/>
    </row>
    <row r="109" customFormat="false" ht="15" hidden="false" customHeight="true" outlineLevel="0" collapsed="false">
      <c r="D109" s="190" t="n">
        <v>104</v>
      </c>
      <c r="E109" s="24" t="s">
        <v>65</v>
      </c>
      <c r="F109" s="190" t="s">
        <v>60</v>
      </c>
      <c r="G109" s="190" t="s">
        <v>78</v>
      </c>
      <c r="H109" s="186" t="s">
        <v>83</v>
      </c>
      <c r="I109" s="187" t="s">
        <v>112</v>
      </c>
      <c r="J109" s="190" t="s">
        <v>116</v>
      </c>
      <c r="K109" s="188" t="n">
        <f aca="false">IF(H109="كم",320,IF(H109="نص كم",300,""))</f>
        <v>320</v>
      </c>
      <c r="L109" s="189" t="n">
        <v>1</v>
      </c>
      <c r="M109" s="190" t="n">
        <f aca="false">IF(OR(L109="",K109=""),"",L109*K109)</f>
        <v>320</v>
      </c>
      <c r="N109" s="190"/>
    </row>
    <row r="110" customFormat="false" ht="15" hidden="false" customHeight="true" outlineLevel="0" collapsed="false">
      <c r="D110" s="24" t="n">
        <v>105</v>
      </c>
      <c r="E110" s="24" t="s">
        <v>65</v>
      </c>
      <c r="F110" s="24" t="s">
        <v>52</v>
      </c>
      <c r="G110" s="190" t="s">
        <v>78</v>
      </c>
      <c r="H110" s="186" t="s">
        <v>83</v>
      </c>
      <c r="I110" s="187" t="s">
        <v>112</v>
      </c>
      <c r="J110" s="24" t="s">
        <v>116</v>
      </c>
      <c r="K110" s="188" t="n">
        <f aca="false">IF(H110="كم",320,IF(H110="نص كم",300,""))</f>
        <v>320</v>
      </c>
      <c r="L110" s="189" t="n">
        <v>5</v>
      </c>
      <c r="M110" s="24" t="n">
        <f aca="false">IF(OR(L110="",K110=""),"",L110*K110)</f>
        <v>1600</v>
      </c>
      <c r="N110" s="24"/>
    </row>
    <row r="111" customFormat="false" ht="15" hidden="false" customHeight="true" outlineLevel="0" collapsed="false">
      <c r="D111" s="190" t="n">
        <v>106</v>
      </c>
      <c r="E111" s="24" t="s">
        <v>65</v>
      </c>
      <c r="F111" s="190" t="s">
        <v>53</v>
      </c>
      <c r="G111" s="190" t="s">
        <v>78</v>
      </c>
      <c r="H111" s="186" t="s">
        <v>83</v>
      </c>
      <c r="I111" s="187" t="s">
        <v>112</v>
      </c>
      <c r="J111" s="190" t="s">
        <v>116</v>
      </c>
      <c r="K111" s="188" t="n">
        <f aca="false">IF(H111="كم",320,IF(H111="نص كم",300,""))</f>
        <v>320</v>
      </c>
      <c r="L111" s="189" t="n">
        <v>6</v>
      </c>
      <c r="M111" s="190" t="n">
        <f aca="false">IF(OR(L111="",K111=""),"",L111*K111)</f>
        <v>1920</v>
      </c>
      <c r="N111" s="190"/>
    </row>
    <row r="112" customFormat="false" ht="15" hidden="false" customHeight="true" outlineLevel="0" collapsed="false">
      <c r="D112" s="24" t="n">
        <v>107</v>
      </c>
      <c r="E112" s="24" t="s">
        <v>65</v>
      </c>
      <c r="F112" s="24" t="s">
        <v>58</v>
      </c>
      <c r="G112" s="190" t="s">
        <v>78</v>
      </c>
      <c r="H112" s="186" t="s">
        <v>83</v>
      </c>
      <c r="I112" s="187" t="s">
        <v>112</v>
      </c>
      <c r="J112" s="24" t="s">
        <v>116</v>
      </c>
      <c r="K112" s="188" t="n">
        <f aca="false">IF(H112="كم",320,IF(H112="نص كم",300,""))</f>
        <v>320</v>
      </c>
      <c r="L112" s="189" t="n">
        <v>7</v>
      </c>
      <c r="M112" s="24" t="n">
        <f aca="false">IF(OR(L112="",K112=""),"",L112*K112)</f>
        <v>2240</v>
      </c>
      <c r="N112" s="24"/>
    </row>
    <row r="113" customFormat="false" ht="15" hidden="false" customHeight="true" outlineLevel="0" collapsed="false">
      <c r="D113" s="190" t="n">
        <v>108</v>
      </c>
      <c r="E113" s="24" t="s">
        <v>65</v>
      </c>
      <c r="F113" s="190" t="s">
        <v>45</v>
      </c>
      <c r="G113" s="190" t="s">
        <v>78</v>
      </c>
      <c r="H113" s="186" t="s">
        <v>83</v>
      </c>
      <c r="I113" s="187" t="s">
        <v>112</v>
      </c>
      <c r="J113" s="190" t="s">
        <v>116</v>
      </c>
      <c r="K113" s="188" t="n">
        <f aca="false">IF(H113="كم",320,IF(H113="نص كم",300,""))</f>
        <v>320</v>
      </c>
      <c r="L113" s="189" t="n">
        <v>11</v>
      </c>
      <c r="M113" s="190" t="n">
        <f aca="false">IF(OR(L113="",K113=""),"",L113*K113)</f>
        <v>3520</v>
      </c>
      <c r="N113" s="190"/>
    </row>
    <row r="114" customFormat="false" ht="15" hidden="false" customHeight="true" outlineLevel="0" collapsed="false">
      <c r="D114" s="24" t="n">
        <v>109</v>
      </c>
      <c r="E114" s="24" t="s">
        <v>65</v>
      </c>
      <c r="F114" s="24" t="s">
        <v>54</v>
      </c>
      <c r="G114" s="190" t="s">
        <v>78</v>
      </c>
      <c r="H114" s="186" t="s">
        <v>83</v>
      </c>
      <c r="I114" s="187" t="s">
        <v>112</v>
      </c>
      <c r="J114" s="24" t="s">
        <v>116</v>
      </c>
      <c r="K114" s="188" t="n">
        <f aca="false">IF(H114="كم",320,IF(H114="نص كم",300,""))</f>
        <v>320</v>
      </c>
      <c r="L114" s="189" t="n">
        <v>17</v>
      </c>
      <c r="M114" s="24" t="n">
        <f aca="false">IF(OR(L114="",K114=""),"",L114*K114)</f>
        <v>5440</v>
      </c>
      <c r="N114" s="24"/>
    </row>
    <row r="115" customFormat="false" ht="15" hidden="false" customHeight="true" outlineLevel="0" collapsed="false">
      <c r="D115" s="190" t="n">
        <v>110</v>
      </c>
      <c r="E115" s="24" t="s">
        <v>65</v>
      </c>
      <c r="F115" s="190" t="s">
        <v>64</v>
      </c>
      <c r="G115" s="190" t="s">
        <v>78</v>
      </c>
      <c r="H115" s="186" t="s">
        <v>84</v>
      </c>
      <c r="I115" s="187" t="s">
        <v>112</v>
      </c>
      <c r="J115" s="190" t="s">
        <v>116</v>
      </c>
      <c r="K115" s="188" t="n">
        <f aca="false">IF(H115="كم",320,IF(H115="نص كم",300,""))</f>
        <v>300</v>
      </c>
      <c r="L115" s="189" t="n">
        <v>16</v>
      </c>
      <c r="M115" s="190" t="n">
        <f aca="false">IF(OR(L115="",K115=""),"",L115*K115)</f>
        <v>4800</v>
      </c>
      <c r="N115" s="190"/>
    </row>
    <row r="116" customFormat="false" ht="15" hidden="false" customHeight="true" outlineLevel="0" collapsed="false">
      <c r="D116" s="24" t="n">
        <v>111</v>
      </c>
      <c r="E116" s="24" t="s">
        <v>65</v>
      </c>
      <c r="F116" s="24" t="s">
        <v>48</v>
      </c>
      <c r="G116" s="190" t="s">
        <v>78</v>
      </c>
      <c r="H116" s="186" t="s">
        <v>84</v>
      </c>
      <c r="I116" s="187" t="s">
        <v>112</v>
      </c>
      <c r="J116" s="24" t="s">
        <v>116</v>
      </c>
      <c r="K116" s="188" t="n">
        <f aca="false">IF(H116="كم",320,IF(H116="نص كم",300,""))</f>
        <v>300</v>
      </c>
      <c r="L116" s="189" t="n">
        <v>10</v>
      </c>
      <c r="M116" s="24" t="n">
        <f aca="false">IF(OR(L116="",K116=""),"",L116*K116)</f>
        <v>3000</v>
      </c>
      <c r="N116" s="24"/>
    </row>
    <row r="117" customFormat="false" ht="15" hidden="false" customHeight="true" outlineLevel="0" collapsed="false">
      <c r="D117" s="190" t="n">
        <v>112</v>
      </c>
      <c r="E117" s="24" t="s">
        <v>65</v>
      </c>
      <c r="F117" s="190" t="s">
        <v>49</v>
      </c>
      <c r="G117" s="190" t="s">
        <v>78</v>
      </c>
      <c r="H117" s="186" t="s">
        <v>84</v>
      </c>
      <c r="I117" s="187" t="s">
        <v>112</v>
      </c>
      <c r="J117" s="190" t="s">
        <v>116</v>
      </c>
      <c r="K117" s="188" t="n">
        <f aca="false">IF(H117="كم",320,IF(H117="نص كم",300,""))</f>
        <v>300</v>
      </c>
      <c r="L117" s="189" t="n">
        <v>3</v>
      </c>
      <c r="M117" s="190" t="n">
        <f aca="false">IF(OR(L117="",K117=""),"",L117*K117)</f>
        <v>900</v>
      </c>
      <c r="N117" s="190"/>
    </row>
    <row r="118" customFormat="false" ht="15" hidden="false" customHeight="true" outlineLevel="0" collapsed="false">
      <c r="D118" s="24" t="n">
        <v>113</v>
      </c>
      <c r="E118" s="24" t="s">
        <v>65</v>
      </c>
      <c r="F118" s="24" t="s">
        <v>52</v>
      </c>
      <c r="G118" s="190" t="s">
        <v>78</v>
      </c>
      <c r="H118" s="186" t="s">
        <v>84</v>
      </c>
      <c r="I118" s="187" t="s">
        <v>112</v>
      </c>
      <c r="J118" s="24" t="s">
        <v>116</v>
      </c>
      <c r="K118" s="188" t="n">
        <f aca="false">IF(H118="كم",320,IF(H118="نص كم",300,""))</f>
        <v>300</v>
      </c>
      <c r="L118" s="189" t="n">
        <v>2</v>
      </c>
      <c r="M118" s="24" t="n">
        <f aca="false">IF(OR(L118="",K118=""),"",L118*K118)</f>
        <v>600</v>
      </c>
      <c r="N118" s="24"/>
    </row>
    <row r="119" customFormat="false" ht="15" hidden="false" customHeight="true" outlineLevel="0" collapsed="false">
      <c r="D119" s="190" t="n">
        <v>114</v>
      </c>
      <c r="E119" s="24" t="s">
        <v>65</v>
      </c>
      <c r="F119" s="190" t="s">
        <v>56</v>
      </c>
      <c r="G119" s="190" t="s">
        <v>78</v>
      </c>
      <c r="H119" s="186" t="s">
        <v>84</v>
      </c>
      <c r="I119" s="187" t="s">
        <v>112</v>
      </c>
      <c r="J119" s="190" t="s">
        <v>116</v>
      </c>
      <c r="K119" s="188" t="n">
        <f aca="false">IF(H119="كم",320,IF(H119="نص كم",300,""))</f>
        <v>300</v>
      </c>
      <c r="L119" s="189" t="n">
        <v>6</v>
      </c>
      <c r="M119" s="190" t="n">
        <f aca="false">IF(OR(L119="",K119=""),"",L119*K119)</f>
        <v>1800</v>
      </c>
      <c r="N119" s="190"/>
    </row>
    <row r="120" customFormat="false" ht="15" hidden="false" customHeight="true" outlineLevel="0" collapsed="false">
      <c r="D120" s="24" t="n">
        <v>115</v>
      </c>
      <c r="E120" s="24" t="s">
        <v>65</v>
      </c>
      <c r="F120" s="24" t="s">
        <v>46</v>
      </c>
      <c r="G120" s="190" t="s">
        <v>78</v>
      </c>
      <c r="H120" s="186" t="s">
        <v>84</v>
      </c>
      <c r="I120" s="187" t="s">
        <v>112</v>
      </c>
      <c r="J120" s="24" t="s">
        <v>116</v>
      </c>
      <c r="K120" s="188" t="n">
        <f aca="false">IF(H120="كم",320,IF(H120="نص كم",300,""))</f>
        <v>300</v>
      </c>
      <c r="L120" s="189" t="n">
        <v>4</v>
      </c>
      <c r="M120" s="24" t="n">
        <f aca="false">IF(OR(L120="",K120=""),"",L120*K120)</f>
        <v>1200</v>
      </c>
      <c r="N120" s="24"/>
    </row>
    <row r="121" customFormat="false" ht="15" hidden="false" customHeight="true" outlineLevel="0" collapsed="false">
      <c r="D121" s="190" t="n">
        <v>116</v>
      </c>
      <c r="E121" s="24" t="s">
        <v>65</v>
      </c>
      <c r="F121" s="190" t="s">
        <v>58</v>
      </c>
      <c r="G121" s="190" t="s">
        <v>78</v>
      </c>
      <c r="H121" s="186" t="s">
        <v>84</v>
      </c>
      <c r="I121" s="187" t="s">
        <v>112</v>
      </c>
      <c r="J121" s="190" t="s">
        <v>116</v>
      </c>
      <c r="K121" s="188" t="n">
        <f aca="false">IF(H121="كم",320,IF(H121="نص كم",300,""))</f>
        <v>300</v>
      </c>
      <c r="L121" s="189" t="n">
        <v>2</v>
      </c>
      <c r="M121" s="190" t="n">
        <f aca="false">IF(OR(L121="",K121=""),"",L121*K121)</f>
        <v>600</v>
      </c>
      <c r="N121" s="190"/>
    </row>
    <row r="122" customFormat="false" ht="15" hidden="false" customHeight="true" outlineLevel="0" collapsed="false">
      <c r="D122" s="24" t="n">
        <v>117</v>
      </c>
      <c r="E122" s="24" t="s">
        <v>65</v>
      </c>
      <c r="F122" s="24" t="s">
        <v>62</v>
      </c>
      <c r="G122" s="190" t="s">
        <v>78</v>
      </c>
      <c r="H122" s="186" t="s">
        <v>84</v>
      </c>
      <c r="I122" s="187" t="s">
        <v>112</v>
      </c>
      <c r="J122" s="24" t="s">
        <v>116</v>
      </c>
      <c r="K122" s="188" t="n">
        <f aca="false">IF(H122="كم",320,IF(H122="نص كم",300,""))</f>
        <v>300</v>
      </c>
      <c r="L122" s="189" t="n">
        <v>1</v>
      </c>
      <c r="M122" s="24" t="n">
        <f aca="false">IF(OR(L122="",K122=""),"",L122*K122)</f>
        <v>300</v>
      </c>
      <c r="N122" s="24"/>
    </row>
    <row r="123" customFormat="false" ht="15" hidden="false" customHeight="true" outlineLevel="0" collapsed="false">
      <c r="D123" s="190" t="n">
        <v>118</v>
      </c>
      <c r="E123" s="24" t="s">
        <v>65</v>
      </c>
      <c r="F123" s="190" t="s">
        <v>54</v>
      </c>
      <c r="G123" s="190" t="s">
        <v>78</v>
      </c>
      <c r="H123" s="186" t="s">
        <v>84</v>
      </c>
      <c r="I123" s="187" t="s">
        <v>112</v>
      </c>
      <c r="J123" s="190" t="s">
        <v>116</v>
      </c>
      <c r="K123" s="188" t="n">
        <f aca="false">IF(H123="كم",320,IF(H123="نص كم",300,""))</f>
        <v>300</v>
      </c>
      <c r="L123" s="189" t="n">
        <v>22</v>
      </c>
      <c r="M123" s="190" t="n">
        <f aca="false">IF(OR(L123="",K123=""),"",L123*K123)</f>
        <v>6600</v>
      </c>
      <c r="N123" s="190"/>
    </row>
    <row r="124" customFormat="false" ht="15" hidden="false" customHeight="true" outlineLevel="0" collapsed="false">
      <c r="D124" s="24" t="n">
        <v>119</v>
      </c>
      <c r="E124" s="24" t="s">
        <v>65</v>
      </c>
      <c r="F124" s="24" t="s">
        <v>45</v>
      </c>
      <c r="G124" s="190" t="s">
        <v>78</v>
      </c>
      <c r="H124" s="186" t="s">
        <v>84</v>
      </c>
      <c r="I124" s="187" t="s">
        <v>112</v>
      </c>
      <c r="J124" s="24" t="s">
        <v>116</v>
      </c>
      <c r="K124" s="188" t="n">
        <f aca="false">IF(H124="كم",320,IF(H124="نص كم",300,""))</f>
        <v>300</v>
      </c>
      <c r="L124" s="189" t="n">
        <v>11</v>
      </c>
      <c r="M124" s="24" t="n">
        <f aca="false">IF(OR(L124="",K124=""),"",L124*K124)</f>
        <v>3300</v>
      </c>
      <c r="N124" s="24"/>
    </row>
    <row r="125" customFormat="false" ht="15" hidden="false" customHeight="true" outlineLevel="0" collapsed="false">
      <c r="D125" s="190" t="n">
        <v>120</v>
      </c>
      <c r="E125" s="24" t="s">
        <v>65</v>
      </c>
      <c r="F125" s="190" t="s">
        <v>53</v>
      </c>
      <c r="G125" s="190" t="s">
        <v>78</v>
      </c>
      <c r="H125" s="186" t="s">
        <v>84</v>
      </c>
      <c r="I125" s="187" t="s">
        <v>112</v>
      </c>
      <c r="J125" s="190" t="s">
        <v>116</v>
      </c>
      <c r="K125" s="188" t="n">
        <f aca="false">IF(H125="كم",320,IF(H125="نص كم",300,""))</f>
        <v>300</v>
      </c>
      <c r="L125" s="189" t="n">
        <v>1</v>
      </c>
      <c r="M125" s="190" t="n">
        <f aca="false">IF(OR(L125="",K125=""),"",L125*K125)</f>
        <v>300</v>
      </c>
      <c r="N125" s="190"/>
    </row>
    <row r="126" customFormat="false" ht="15" hidden="false" customHeight="true" outlineLevel="0" collapsed="false">
      <c r="D126" s="24" t="n">
        <v>121</v>
      </c>
      <c r="E126" s="24" t="s">
        <v>65</v>
      </c>
      <c r="F126" s="24" t="s">
        <v>57</v>
      </c>
      <c r="G126" s="190" t="s">
        <v>78</v>
      </c>
      <c r="H126" s="186" t="s">
        <v>84</v>
      </c>
      <c r="I126" s="187" t="s">
        <v>112</v>
      </c>
      <c r="J126" s="24" t="s">
        <v>116</v>
      </c>
      <c r="K126" s="188" t="n">
        <f aca="false">IF(H126="كم",320,IF(H126="نص كم",300,""))</f>
        <v>300</v>
      </c>
      <c r="L126" s="189" t="n">
        <v>23</v>
      </c>
      <c r="M126" s="24" t="n">
        <f aca="false">IF(OR(L126="",K126=""),"",L126*K126)</f>
        <v>6900</v>
      </c>
      <c r="N126" s="24"/>
    </row>
    <row r="127" customFormat="false" ht="15" hidden="false" customHeight="true" outlineLevel="0" collapsed="false">
      <c r="D127" s="190" t="n">
        <v>122</v>
      </c>
      <c r="E127" s="24" t="s">
        <v>65</v>
      </c>
      <c r="F127" s="190" t="s">
        <v>56</v>
      </c>
      <c r="G127" s="190" t="s">
        <v>81</v>
      </c>
      <c r="H127" s="186" t="s">
        <v>83</v>
      </c>
      <c r="I127" s="187" t="s">
        <v>112</v>
      </c>
      <c r="J127" s="190" t="s">
        <v>116</v>
      </c>
      <c r="K127" s="188" t="n">
        <f aca="false">IF(H127="كم",320,IF(H127="نص كم",300,""))</f>
        <v>320</v>
      </c>
      <c r="L127" s="189" t="n">
        <v>14</v>
      </c>
      <c r="M127" s="190" t="n">
        <f aca="false">IF(OR(L127="",K127=""),"",L127*K127)</f>
        <v>4480</v>
      </c>
      <c r="N127" s="190"/>
    </row>
    <row r="128" customFormat="false" ht="15" hidden="false" customHeight="true" outlineLevel="0" collapsed="false">
      <c r="D128" s="24" t="n">
        <v>123</v>
      </c>
      <c r="E128" s="24" t="s">
        <v>65</v>
      </c>
      <c r="F128" s="24" t="s">
        <v>55</v>
      </c>
      <c r="G128" s="190" t="s">
        <v>81</v>
      </c>
      <c r="H128" s="186" t="s">
        <v>83</v>
      </c>
      <c r="I128" s="187" t="s">
        <v>112</v>
      </c>
      <c r="J128" s="24" t="s">
        <v>116</v>
      </c>
      <c r="K128" s="188" t="n">
        <f aca="false">IF(H128="كم",320,IF(H128="نص كم",300,""))</f>
        <v>320</v>
      </c>
      <c r="L128" s="189" t="n">
        <v>11</v>
      </c>
      <c r="M128" s="24" t="n">
        <f aca="false">IF(OR(L128="",K128=""),"",L128*K128)</f>
        <v>3520</v>
      </c>
      <c r="N128" s="24"/>
    </row>
    <row r="129" customFormat="false" ht="15" hidden="false" customHeight="true" outlineLevel="0" collapsed="false">
      <c r="D129" s="190" t="n">
        <v>124</v>
      </c>
      <c r="E129" s="24" t="s">
        <v>65</v>
      </c>
      <c r="F129" s="190" t="s">
        <v>57</v>
      </c>
      <c r="G129" s="190" t="s">
        <v>81</v>
      </c>
      <c r="H129" s="186" t="s">
        <v>83</v>
      </c>
      <c r="I129" s="187" t="s">
        <v>112</v>
      </c>
      <c r="J129" s="190" t="s">
        <v>116</v>
      </c>
      <c r="K129" s="188" t="n">
        <f aca="false">IF(H129="كم",320,IF(H129="نص كم",300,""))</f>
        <v>320</v>
      </c>
      <c r="L129" s="189" t="n">
        <v>9</v>
      </c>
      <c r="M129" s="190" t="n">
        <f aca="false">IF(OR(L129="",K129=""),"",L129*K129)</f>
        <v>2880</v>
      </c>
      <c r="N129" s="190"/>
    </row>
    <row r="130" customFormat="false" ht="15" hidden="false" customHeight="true" outlineLevel="0" collapsed="false">
      <c r="D130" s="24" t="n">
        <v>125</v>
      </c>
      <c r="E130" s="24" t="s">
        <v>65</v>
      </c>
      <c r="F130" s="24" t="s">
        <v>58</v>
      </c>
      <c r="G130" s="190" t="s">
        <v>81</v>
      </c>
      <c r="H130" s="186" t="s">
        <v>83</v>
      </c>
      <c r="I130" s="187" t="s">
        <v>112</v>
      </c>
      <c r="J130" s="24" t="s">
        <v>116</v>
      </c>
      <c r="K130" s="188" t="n">
        <f aca="false">IF(H130="كم",320,IF(H130="نص كم",300,""))</f>
        <v>320</v>
      </c>
      <c r="L130" s="189" t="n">
        <v>7</v>
      </c>
      <c r="M130" s="24" t="n">
        <f aca="false">IF(OR(L130="",K130=""),"",L130*K130)</f>
        <v>2240</v>
      </c>
      <c r="N130" s="24"/>
    </row>
    <row r="131" customFormat="false" ht="15" hidden="false" customHeight="true" outlineLevel="0" collapsed="false">
      <c r="D131" s="190" t="n">
        <v>126</v>
      </c>
      <c r="E131" s="24" t="s">
        <v>65</v>
      </c>
      <c r="F131" s="190" t="s">
        <v>59</v>
      </c>
      <c r="G131" s="190" t="s">
        <v>81</v>
      </c>
      <c r="H131" s="186" t="s">
        <v>83</v>
      </c>
      <c r="I131" s="187" t="s">
        <v>112</v>
      </c>
      <c r="J131" s="190" t="s">
        <v>116</v>
      </c>
      <c r="K131" s="188" t="n">
        <f aca="false">IF(H131="كم",320,IF(H131="نص كم",300,""))</f>
        <v>320</v>
      </c>
      <c r="L131" s="189" t="n">
        <v>2</v>
      </c>
      <c r="M131" s="190" t="n">
        <f aca="false">IF(OR(L131="",K131=""),"",L131*K131)</f>
        <v>640</v>
      </c>
      <c r="N131" s="190"/>
    </row>
    <row r="132" customFormat="false" ht="15" hidden="false" customHeight="true" outlineLevel="0" collapsed="false">
      <c r="D132" s="24" t="n">
        <v>127</v>
      </c>
      <c r="E132" s="24" t="s">
        <v>65</v>
      </c>
      <c r="F132" s="24" t="s">
        <v>47</v>
      </c>
      <c r="G132" s="190" t="s">
        <v>81</v>
      </c>
      <c r="H132" s="186" t="s">
        <v>83</v>
      </c>
      <c r="I132" s="187" t="s">
        <v>112</v>
      </c>
      <c r="J132" s="24" t="s">
        <v>116</v>
      </c>
      <c r="K132" s="188" t="n">
        <f aca="false">IF(H132="كم",320,IF(H132="نص كم",300,""))</f>
        <v>320</v>
      </c>
      <c r="L132" s="189" t="n">
        <v>3</v>
      </c>
      <c r="M132" s="24" t="n">
        <f aca="false">IF(OR(L132="",K132=""),"",L132*K132)</f>
        <v>960</v>
      </c>
      <c r="N132" s="24"/>
    </row>
    <row r="133" customFormat="false" ht="15" hidden="false" customHeight="true" outlineLevel="0" collapsed="false">
      <c r="D133" s="190" t="n">
        <v>128</v>
      </c>
      <c r="E133" s="24" t="s">
        <v>65</v>
      </c>
      <c r="F133" s="190" t="s">
        <v>53</v>
      </c>
      <c r="G133" s="190" t="s">
        <v>81</v>
      </c>
      <c r="H133" s="186" t="s">
        <v>83</v>
      </c>
      <c r="I133" s="187" t="s">
        <v>112</v>
      </c>
      <c r="J133" s="190" t="s">
        <v>116</v>
      </c>
      <c r="K133" s="188" t="n">
        <f aca="false">IF(H133="كم",320,IF(H133="نص كم",300,""))</f>
        <v>320</v>
      </c>
      <c r="L133" s="189" t="n">
        <v>3</v>
      </c>
      <c r="M133" s="190" t="n">
        <f aca="false">IF(OR(L133="",K133=""),"",L133*K133)</f>
        <v>960</v>
      </c>
      <c r="N133" s="190"/>
    </row>
    <row r="134" customFormat="false" ht="15" hidden="false" customHeight="true" outlineLevel="0" collapsed="false">
      <c r="D134" s="24" t="n">
        <v>129</v>
      </c>
      <c r="E134" s="24" t="s">
        <v>65</v>
      </c>
      <c r="F134" s="24" t="s">
        <v>52</v>
      </c>
      <c r="G134" s="190" t="s">
        <v>81</v>
      </c>
      <c r="H134" s="186" t="s">
        <v>83</v>
      </c>
      <c r="I134" s="187" t="s">
        <v>112</v>
      </c>
      <c r="J134" s="24" t="s">
        <v>116</v>
      </c>
      <c r="K134" s="188" t="n">
        <f aca="false">IF(H134="كم",320,IF(H134="نص كم",300,""))</f>
        <v>320</v>
      </c>
      <c r="L134" s="189" t="n">
        <v>8</v>
      </c>
      <c r="M134" s="24" t="n">
        <f aca="false">IF(OR(L134="",K134=""),"",L134*K134)</f>
        <v>2560</v>
      </c>
      <c r="N134" s="24"/>
    </row>
    <row r="135" customFormat="false" ht="15" hidden="false" customHeight="true" outlineLevel="0" collapsed="false">
      <c r="D135" s="190" t="n">
        <v>130</v>
      </c>
      <c r="E135" s="24" t="s">
        <v>65</v>
      </c>
      <c r="F135" s="190" t="s">
        <v>54</v>
      </c>
      <c r="G135" s="190" t="s">
        <v>81</v>
      </c>
      <c r="H135" s="186" t="s">
        <v>83</v>
      </c>
      <c r="I135" s="187" t="s">
        <v>112</v>
      </c>
      <c r="J135" s="190" t="s">
        <v>116</v>
      </c>
      <c r="K135" s="188" t="n">
        <f aca="false">IF(H135="كم",320,IF(H135="نص كم",300,""))</f>
        <v>320</v>
      </c>
      <c r="L135" s="189" t="n">
        <v>6</v>
      </c>
      <c r="M135" s="190" t="n">
        <f aca="false">IF(OR(L135="",K135=""),"",L135*K135)</f>
        <v>1920</v>
      </c>
      <c r="N135" s="190"/>
    </row>
    <row r="136" customFormat="false" ht="15" hidden="false" customHeight="true" outlineLevel="0" collapsed="false">
      <c r="D136" s="24" t="n">
        <v>131</v>
      </c>
      <c r="E136" s="24" t="s">
        <v>65</v>
      </c>
      <c r="F136" s="24" t="s">
        <v>48</v>
      </c>
      <c r="G136" s="190" t="s">
        <v>81</v>
      </c>
      <c r="H136" s="186" t="s">
        <v>83</v>
      </c>
      <c r="I136" s="187" t="s">
        <v>112</v>
      </c>
      <c r="J136" s="24" t="s">
        <v>116</v>
      </c>
      <c r="K136" s="188" t="n">
        <f aca="false">IF(H136="كم",320,IF(H136="نص كم",300,""))</f>
        <v>320</v>
      </c>
      <c r="L136" s="189" t="n">
        <v>4</v>
      </c>
      <c r="M136" s="24" t="n">
        <f aca="false">IF(OR(L136="",K136=""),"",L136*K136)</f>
        <v>1280</v>
      </c>
      <c r="N136" s="24"/>
    </row>
    <row r="137" customFormat="false" ht="15" hidden="false" customHeight="true" outlineLevel="0" collapsed="false">
      <c r="D137" s="190" t="n">
        <v>132</v>
      </c>
      <c r="E137" s="24" t="s">
        <v>65</v>
      </c>
      <c r="F137" s="190" t="s">
        <v>45</v>
      </c>
      <c r="G137" s="190" t="s">
        <v>81</v>
      </c>
      <c r="H137" s="186" t="s">
        <v>83</v>
      </c>
      <c r="I137" s="187" t="s">
        <v>112</v>
      </c>
      <c r="J137" s="190" t="s">
        <v>116</v>
      </c>
      <c r="K137" s="188" t="n">
        <f aca="false">IF(H137="كم",320,IF(H137="نص كم",300,""))</f>
        <v>320</v>
      </c>
      <c r="L137" s="189" t="n">
        <v>11</v>
      </c>
      <c r="M137" s="190" t="n">
        <f aca="false">IF(OR(L137="",K137=""),"",L137*K137)</f>
        <v>3520</v>
      </c>
      <c r="N137" s="190"/>
    </row>
    <row r="138" customFormat="false" ht="15" hidden="false" customHeight="true" outlineLevel="0" collapsed="false">
      <c r="D138" s="24" t="n">
        <v>133</v>
      </c>
      <c r="E138" s="24" t="s">
        <v>65</v>
      </c>
      <c r="F138" s="24" t="s">
        <v>64</v>
      </c>
      <c r="G138" s="190" t="s">
        <v>81</v>
      </c>
      <c r="H138" s="186" t="s">
        <v>83</v>
      </c>
      <c r="I138" s="187" t="s">
        <v>112</v>
      </c>
      <c r="J138" s="24" t="s">
        <v>116</v>
      </c>
      <c r="K138" s="188" t="n">
        <f aca="false">IF(H138="كم",320,IF(H138="نص كم",300,""))</f>
        <v>320</v>
      </c>
      <c r="L138" s="189" t="n">
        <v>7</v>
      </c>
      <c r="M138" s="24" t="n">
        <f aca="false">IF(OR(L138="",K138=""),"",L138*K138)</f>
        <v>2240</v>
      </c>
      <c r="N138" s="24"/>
    </row>
    <row r="139" customFormat="false" ht="15" hidden="false" customHeight="true" outlineLevel="0" collapsed="false">
      <c r="D139" s="190" t="n">
        <v>134</v>
      </c>
      <c r="E139" s="24" t="s">
        <v>65</v>
      </c>
      <c r="F139" s="190" t="s">
        <v>57</v>
      </c>
      <c r="G139" s="190" t="s">
        <v>81</v>
      </c>
      <c r="H139" s="186" t="s">
        <v>84</v>
      </c>
      <c r="I139" s="187" t="s">
        <v>112</v>
      </c>
      <c r="J139" s="190" t="s">
        <v>116</v>
      </c>
      <c r="K139" s="188" t="n">
        <f aca="false">IF(H139="كم",320,IF(H139="نص كم",300,""))</f>
        <v>300</v>
      </c>
      <c r="L139" s="189" t="n">
        <v>10</v>
      </c>
      <c r="M139" s="190" t="n">
        <f aca="false">IF(OR(L139="",K139=""),"",L139*K139)</f>
        <v>3000</v>
      </c>
      <c r="N139" s="190"/>
    </row>
    <row r="140" customFormat="false" ht="15" hidden="false" customHeight="true" outlineLevel="0" collapsed="false">
      <c r="D140" s="24" t="n">
        <v>135</v>
      </c>
      <c r="E140" s="24" t="s">
        <v>65</v>
      </c>
      <c r="F140" s="24" t="s">
        <v>45</v>
      </c>
      <c r="G140" s="190" t="s">
        <v>81</v>
      </c>
      <c r="H140" s="186" t="s">
        <v>84</v>
      </c>
      <c r="I140" s="187" t="s">
        <v>112</v>
      </c>
      <c r="J140" s="24" t="s">
        <v>116</v>
      </c>
      <c r="K140" s="188" t="n">
        <f aca="false">IF(H140="كم",320,IF(H140="نص كم",300,""))</f>
        <v>300</v>
      </c>
      <c r="L140" s="189" t="n">
        <v>12</v>
      </c>
      <c r="M140" s="24" t="n">
        <f aca="false">IF(OR(L140="",K140=""),"",L140*K140)</f>
        <v>3600</v>
      </c>
      <c r="N140" s="24"/>
    </row>
    <row r="141" customFormat="false" ht="15" hidden="false" customHeight="true" outlineLevel="0" collapsed="false">
      <c r="D141" s="190" t="n">
        <v>136</v>
      </c>
      <c r="E141" s="24" t="s">
        <v>65</v>
      </c>
      <c r="F141" s="190" t="s">
        <v>53</v>
      </c>
      <c r="G141" s="190" t="s">
        <v>81</v>
      </c>
      <c r="H141" s="186" t="s">
        <v>84</v>
      </c>
      <c r="I141" s="187" t="s">
        <v>112</v>
      </c>
      <c r="J141" s="190" t="s">
        <v>116</v>
      </c>
      <c r="K141" s="188" t="n">
        <f aca="false">IF(H141="كم",320,IF(H141="نص كم",300,""))</f>
        <v>300</v>
      </c>
      <c r="L141" s="189" t="n">
        <v>3</v>
      </c>
      <c r="M141" s="190" t="n">
        <f aca="false">IF(OR(L141="",K141=""),"",L141*K141)</f>
        <v>900</v>
      </c>
      <c r="N141" s="190"/>
    </row>
    <row r="142" customFormat="false" ht="15" hidden="false" customHeight="true" outlineLevel="0" collapsed="false">
      <c r="D142" s="24" t="n">
        <v>137</v>
      </c>
      <c r="E142" s="24" t="s">
        <v>65</v>
      </c>
      <c r="F142" s="24" t="s">
        <v>56</v>
      </c>
      <c r="G142" s="190" t="s">
        <v>81</v>
      </c>
      <c r="H142" s="186" t="s">
        <v>84</v>
      </c>
      <c r="I142" s="187" t="s">
        <v>112</v>
      </c>
      <c r="J142" s="24" t="s">
        <v>116</v>
      </c>
      <c r="K142" s="188" t="n">
        <f aca="false">IF(H142="كم",320,IF(H142="نص كم",300,""))</f>
        <v>300</v>
      </c>
      <c r="L142" s="189" t="n">
        <v>11</v>
      </c>
      <c r="M142" s="24" t="n">
        <f aca="false">IF(OR(L142="",K142=""),"",L142*K142)</f>
        <v>3300</v>
      </c>
      <c r="N142" s="24"/>
    </row>
    <row r="143" customFormat="false" ht="15" hidden="false" customHeight="true" outlineLevel="0" collapsed="false">
      <c r="D143" s="190" t="n">
        <v>138</v>
      </c>
      <c r="E143" s="24" t="s">
        <v>65</v>
      </c>
      <c r="F143" s="190" t="s">
        <v>54</v>
      </c>
      <c r="G143" s="190" t="s">
        <v>81</v>
      </c>
      <c r="H143" s="186" t="s">
        <v>84</v>
      </c>
      <c r="I143" s="187" t="s">
        <v>112</v>
      </c>
      <c r="J143" s="190" t="s">
        <v>116</v>
      </c>
      <c r="K143" s="188" t="n">
        <f aca="false">IF(H143="كم",320,IF(H143="نص كم",300,""))</f>
        <v>300</v>
      </c>
      <c r="L143" s="189" t="n">
        <v>12</v>
      </c>
      <c r="M143" s="190" t="n">
        <f aca="false">IF(OR(L143="",K143=""),"",L143*K143)</f>
        <v>3600</v>
      </c>
      <c r="N143" s="190"/>
    </row>
    <row r="144" customFormat="false" ht="15" hidden="false" customHeight="true" outlineLevel="0" collapsed="false">
      <c r="D144" s="24" t="n">
        <v>139</v>
      </c>
      <c r="E144" s="24" t="s">
        <v>65</v>
      </c>
      <c r="F144" s="24" t="s">
        <v>48</v>
      </c>
      <c r="G144" s="190" t="s">
        <v>81</v>
      </c>
      <c r="H144" s="186" t="s">
        <v>84</v>
      </c>
      <c r="I144" s="187" t="s">
        <v>112</v>
      </c>
      <c r="J144" s="24" t="s">
        <v>116</v>
      </c>
      <c r="K144" s="188" t="n">
        <f aca="false">IF(H144="كم",320,IF(H144="نص كم",300,""))</f>
        <v>300</v>
      </c>
      <c r="L144" s="189" t="n">
        <v>11</v>
      </c>
      <c r="M144" s="24" t="n">
        <f aca="false">IF(OR(L144="",K144=""),"",L144*K144)</f>
        <v>3300</v>
      </c>
      <c r="N144" s="24"/>
    </row>
    <row r="145" customFormat="false" ht="15" hidden="false" customHeight="true" outlineLevel="0" collapsed="false">
      <c r="D145" s="190" t="n">
        <v>140</v>
      </c>
      <c r="E145" s="24" t="s">
        <v>65</v>
      </c>
      <c r="F145" s="190" t="s">
        <v>59</v>
      </c>
      <c r="G145" s="190" t="s">
        <v>81</v>
      </c>
      <c r="H145" s="186" t="s">
        <v>84</v>
      </c>
      <c r="I145" s="187" t="s">
        <v>112</v>
      </c>
      <c r="J145" s="190" t="s">
        <v>116</v>
      </c>
      <c r="K145" s="188" t="n">
        <f aca="false">IF(H145="كم",320,IF(H145="نص كم",300,""))</f>
        <v>300</v>
      </c>
      <c r="L145" s="189" t="n">
        <v>4</v>
      </c>
      <c r="M145" s="190" t="n">
        <f aca="false">IF(OR(L145="",K145=""),"",L145*K145)</f>
        <v>1200</v>
      </c>
      <c r="N145" s="190"/>
    </row>
    <row r="146" customFormat="false" ht="15" hidden="false" customHeight="true" outlineLevel="0" collapsed="false">
      <c r="D146" s="24" t="n">
        <v>141</v>
      </c>
      <c r="E146" s="24" t="s">
        <v>65</v>
      </c>
      <c r="F146" s="24" t="s">
        <v>47</v>
      </c>
      <c r="G146" s="190" t="s">
        <v>81</v>
      </c>
      <c r="H146" s="186" t="s">
        <v>84</v>
      </c>
      <c r="I146" s="187" t="s">
        <v>112</v>
      </c>
      <c r="J146" s="24" t="s">
        <v>116</v>
      </c>
      <c r="K146" s="188" t="n">
        <f aca="false">IF(H146="كم",320,IF(H146="نص كم",300,""))</f>
        <v>300</v>
      </c>
      <c r="L146" s="189" t="n">
        <v>1</v>
      </c>
      <c r="M146" s="24" t="n">
        <f aca="false">IF(OR(L146="",K146=""),"",L146*K146)</f>
        <v>300</v>
      </c>
      <c r="N146" s="24"/>
    </row>
    <row r="147" customFormat="false" ht="15" hidden="false" customHeight="true" outlineLevel="0" collapsed="false">
      <c r="D147" s="190" t="n">
        <v>142</v>
      </c>
      <c r="E147" s="24" t="s">
        <v>65</v>
      </c>
      <c r="F147" s="190" t="s">
        <v>55</v>
      </c>
      <c r="G147" s="190" t="s">
        <v>81</v>
      </c>
      <c r="H147" s="186" t="s">
        <v>84</v>
      </c>
      <c r="I147" s="187" t="s">
        <v>112</v>
      </c>
      <c r="J147" s="190" t="s">
        <v>116</v>
      </c>
      <c r="K147" s="188" t="n">
        <f aca="false">IF(H147="كم",320,IF(H147="نص كم",300,""))</f>
        <v>300</v>
      </c>
      <c r="L147" s="189" t="n">
        <v>5</v>
      </c>
      <c r="M147" s="190" t="n">
        <f aca="false">IF(OR(L147="",K147=""),"",L147*K147)</f>
        <v>1500</v>
      </c>
      <c r="N147" s="190"/>
    </row>
    <row r="148" customFormat="false" ht="15" hidden="false" customHeight="true" outlineLevel="0" collapsed="false">
      <c r="D148" s="24" t="n">
        <v>143</v>
      </c>
      <c r="E148" s="24" t="s">
        <v>65</v>
      </c>
      <c r="F148" s="24" t="s">
        <v>64</v>
      </c>
      <c r="G148" s="190" t="s">
        <v>81</v>
      </c>
      <c r="H148" s="186" t="s">
        <v>84</v>
      </c>
      <c r="I148" s="187" t="s">
        <v>112</v>
      </c>
      <c r="J148" s="24" t="s">
        <v>116</v>
      </c>
      <c r="K148" s="188" t="n">
        <f aca="false">IF(H148="كم",320,IF(H148="نص كم",300,""))</f>
        <v>300</v>
      </c>
      <c r="L148" s="189" t="n">
        <v>8</v>
      </c>
      <c r="M148" s="24" t="n">
        <f aca="false">IF(OR(L148="",K148=""),"",L148*K148)</f>
        <v>2400</v>
      </c>
      <c r="N148" s="24"/>
    </row>
    <row r="149" customFormat="false" ht="15" hidden="false" customHeight="true" outlineLevel="0" collapsed="false">
      <c r="D149" s="190" t="n">
        <v>144</v>
      </c>
      <c r="E149" s="24" t="s">
        <v>65</v>
      </c>
      <c r="F149" s="190" t="s">
        <v>54</v>
      </c>
      <c r="G149" s="190" t="s">
        <v>82</v>
      </c>
      <c r="H149" s="186" t="s">
        <v>83</v>
      </c>
      <c r="I149" s="187" t="s">
        <v>112</v>
      </c>
      <c r="J149" s="190" t="s">
        <v>116</v>
      </c>
      <c r="K149" s="188" t="n">
        <f aca="false">IF(H149="كم",320,IF(H149="نص كم",300,""))</f>
        <v>320</v>
      </c>
      <c r="L149" s="189" t="n">
        <v>9</v>
      </c>
      <c r="M149" s="190" t="n">
        <f aca="false">IF(OR(L149="",K149=""),"",L149*K149)</f>
        <v>2880</v>
      </c>
      <c r="N149" s="190"/>
    </row>
    <row r="150" customFormat="false" ht="15" hidden="false" customHeight="true" outlineLevel="0" collapsed="false">
      <c r="D150" s="24" t="n">
        <v>145</v>
      </c>
      <c r="E150" s="24" t="s">
        <v>65</v>
      </c>
      <c r="F150" s="24" t="s">
        <v>64</v>
      </c>
      <c r="G150" s="190" t="s">
        <v>82</v>
      </c>
      <c r="H150" s="186" t="s">
        <v>83</v>
      </c>
      <c r="I150" s="187" t="s">
        <v>112</v>
      </c>
      <c r="J150" s="24" t="s">
        <v>116</v>
      </c>
      <c r="K150" s="188" t="n">
        <f aca="false">IF(H150="كم",320,IF(H150="نص كم",300,""))</f>
        <v>320</v>
      </c>
      <c r="L150" s="189" t="n">
        <v>2</v>
      </c>
      <c r="M150" s="24" t="n">
        <f aca="false">IF(OR(L150="",K150=""),"",L150*K150)</f>
        <v>640</v>
      </c>
      <c r="N150" s="24"/>
    </row>
    <row r="151" customFormat="false" ht="15" hidden="false" customHeight="true" outlineLevel="0" collapsed="false">
      <c r="D151" s="190" t="n">
        <v>146</v>
      </c>
      <c r="E151" s="24" t="s">
        <v>65</v>
      </c>
      <c r="F151" s="190" t="s">
        <v>62</v>
      </c>
      <c r="G151" s="190" t="s">
        <v>82</v>
      </c>
      <c r="H151" s="186" t="s">
        <v>83</v>
      </c>
      <c r="I151" s="187" t="s">
        <v>112</v>
      </c>
      <c r="J151" s="190" t="s">
        <v>116</v>
      </c>
      <c r="K151" s="188" t="n">
        <f aca="false">IF(H151="كم",320,IF(H151="نص كم",300,""))</f>
        <v>320</v>
      </c>
      <c r="L151" s="189" t="n">
        <v>4</v>
      </c>
      <c r="M151" s="190" t="n">
        <f aca="false">IF(OR(L151="",K151=""),"",L151*K151)</f>
        <v>1280</v>
      </c>
      <c r="N151" s="190"/>
    </row>
    <row r="152" customFormat="false" ht="15" hidden="false" customHeight="true" outlineLevel="0" collapsed="false">
      <c r="D152" s="24" t="n">
        <v>147</v>
      </c>
      <c r="E152" s="24" t="s">
        <v>65</v>
      </c>
      <c r="F152" s="24" t="s">
        <v>56</v>
      </c>
      <c r="G152" s="190" t="s">
        <v>82</v>
      </c>
      <c r="H152" s="186" t="s">
        <v>83</v>
      </c>
      <c r="I152" s="187" t="s">
        <v>112</v>
      </c>
      <c r="J152" s="24" t="s">
        <v>116</v>
      </c>
      <c r="K152" s="188" t="n">
        <f aca="false">IF(H152="كم",320,IF(H152="نص كم",300,""))</f>
        <v>320</v>
      </c>
      <c r="L152" s="189" t="n">
        <v>1</v>
      </c>
      <c r="M152" s="24" t="n">
        <f aca="false">IF(OR(L152="",K152=""),"",L152*K152)</f>
        <v>320</v>
      </c>
      <c r="N152" s="24"/>
    </row>
    <row r="153" customFormat="false" ht="15" hidden="false" customHeight="true" outlineLevel="0" collapsed="false">
      <c r="D153" s="190" t="n">
        <v>148</v>
      </c>
      <c r="E153" s="24" t="s">
        <v>65</v>
      </c>
      <c r="F153" s="190" t="s">
        <v>57</v>
      </c>
      <c r="G153" s="190" t="s">
        <v>82</v>
      </c>
      <c r="H153" s="186" t="s">
        <v>83</v>
      </c>
      <c r="I153" s="187" t="s">
        <v>112</v>
      </c>
      <c r="J153" s="190" t="s">
        <v>116</v>
      </c>
      <c r="K153" s="188" t="n">
        <f aca="false">IF(H153="كم",320,IF(H153="نص كم",300,""))</f>
        <v>320</v>
      </c>
      <c r="L153" s="189" t="n">
        <v>2</v>
      </c>
      <c r="M153" s="190" t="n">
        <f aca="false">IF(OR(L153="",K153=""),"",L153*K153)</f>
        <v>640</v>
      </c>
      <c r="N153" s="190"/>
    </row>
    <row r="154" customFormat="false" ht="15" hidden="false" customHeight="true" outlineLevel="0" collapsed="false">
      <c r="D154" s="24" t="n">
        <v>149</v>
      </c>
      <c r="E154" s="24" t="s">
        <v>65</v>
      </c>
      <c r="F154" s="24" t="s">
        <v>48</v>
      </c>
      <c r="G154" s="190" t="s">
        <v>82</v>
      </c>
      <c r="H154" s="186" t="s">
        <v>83</v>
      </c>
      <c r="I154" s="187" t="s">
        <v>112</v>
      </c>
      <c r="J154" s="24" t="s">
        <v>116</v>
      </c>
      <c r="K154" s="188" t="n">
        <f aca="false">IF(H154="كم",320,IF(H154="نص كم",300,""))</f>
        <v>320</v>
      </c>
      <c r="L154" s="189" t="n">
        <v>3</v>
      </c>
      <c r="M154" s="24" t="n">
        <f aca="false">IF(OR(L154="",K154=""),"",L154*K154)</f>
        <v>960</v>
      </c>
      <c r="N154" s="24"/>
    </row>
    <row r="155" customFormat="false" ht="15" hidden="false" customHeight="true" outlineLevel="0" collapsed="false">
      <c r="D155" s="190" t="n">
        <v>150</v>
      </c>
      <c r="E155" s="24" t="s">
        <v>65</v>
      </c>
      <c r="F155" s="190" t="s">
        <v>59</v>
      </c>
      <c r="G155" s="190" t="s">
        <v>82</v>
      </c>
      <c r="H155" s="186" t="s">
        <v>83</v>
      </c>
      <c r="I155" s="187" t="s">
        <v>112</v>
      </c>
      <c r="J155" s="190" t="s">
        <v>116</v>
      </c>
      <c r="K155" s="188" t="n">
        <f aca="false">IF(H155="كم",320,IF(H155="نص كم",300,""))</f>
        <v>320</v>
      </c>
      <c r="L155" s="189" t="n">
        <v>1</v>
      </c>
      <c r="M155" s="190" t="n">
        <f aca="false">IF(OR(L155="",K155=""),"",L155*K155)</f>
        <v>320</v>
      </c>
      <c r="N155" s="190"/>
    </row>
    <row r="156" customFormat="false" ht="15" hidden="false" customHeight="true" outlineLevel="0" collapsed="false">
      <c r="D156" s="24" t="n">
        <v>151</v>
      </c>
      <c r="E156" s="24" t="s">
        <v>65</v>
      </c>
      <c r="F156" s="24" t="s">
        <v>54</v>
      </c>
      <c r="G156" s="190" t="s">
        <v>82</v>
      </c>
      <c r="H156" s="186" t="s">
        <v>84</v>
      </c>
      <c r="I156" s="187" t="s">
        <v>112</v>
      </c>
      <c r="J156" s="24" t="s">
        <v>116</v>
      </c>
      <c r="K156" s="188" t="n">
        <f aca="false">IF(H156="كم",320,IF(H156="نص كم",300,""))</f>
        <v>300</v>
      </c>
      <c r="L156" s="189" t="n">
        <v>4</v>
      </c>
      <c r="M156" s="24" t="n">
        <f aca="false">IF(OR(L156="",K156=""),"",L156*K156)</f>
        <v>1200</v>
      </c>
      <c r="N156" s="24"/>
    </row>
    <row r="157" customFormat="false" ht="15" hidden="false" customHeight="true" outlineLevel="0" collapsed="false">
      <c r="D157" s="190" t="n">
        <v>152</v>
      </c>
      <c r="E157" s="24" t="s">
        <v>65</v>
      </c>
      <c r="F157" s="190" t="s">
        <v>48</v>
      </c>
      <c r="G157" s="190" t="s">
        <v>82</v>
      </c>
      <c r="H157" s="186" t="s">
        <v>84</v>
      </c>
      <c r="I157" s="187" t="s">
        <v>112</v>
      </c>
      <c r="J157" s="190" t="s">
        <v>116</v>
      </c>
      <c r="K157" s="188" t="n">
        <f aca="false">IF(H157="كم",320,IF(H157="نص كم",300,""))</f>
        <v>300</v>
      </c>
      <c r="L157" s="189" t="n">
        <v>2</v>
      </c>
      <c r="M157" s="190" t="n">
        <f aca="false">IF(OR(L157="",K157=""),"",L157*K157)</f>
        <v>600</v>
      </c>
      <c r="N157" s="190"/>
    </row>
    <row r="158" customFormat="false" ht="15" hidden="false" customHeight="true" outlineLevel="0" collapsed="false">
      <c r="D158" s="24" t="n">
        <v>153</v>
      </c>
      <c r="E158" s="24" t="s">
        <v>65</v>
      </c>
      <c r="F158" s="24" t="s">
        <v>55</v>
      </c>
      <c r="G158" s="190" t="s">
        <v>82</v>
      </c>
      <c r="H158" s="186" t="s">
        <v>84</v>
      </c>
      <c r="I158" s="187" t="s">
        <v>112</v>
      </c>
      <c r="J158" s="24" t="s">
        <v>116</v>
      </c>
      <c r="K158" s="188" t="n">
        <f aca="false">IF(H158="كم",320,IF(H158="نص كم",300,""))</f>
        <v>300</v>
      </c>
      <c r="L158" s="189" t="n">
        <v>3</v>
      </c>
      <c r="M158" s="24" t="n">
        <f aca="false">IF(OR(L158="",K158=""),"",L158*K158)</f>
        <v>900</v>
      </c>
      <c r="N158" s="24"/>
    </row>
    <row r="159" customFormat="false" ht="15" hidden="false" customHeight="true" outlineLevel="0" collapsed="false">
      <c r="D159" s="190" t="n">
        <v>154</v>
      </c>
      <c r="E159" s="24" t="s">
        <v>65</v>
      </c>
      <c r="F159" s="190" t="s">
        <v>53</v>
      </c>
      <c r="G159" s="190" t="s">
        <v>82</v>
      </c>
      <c r="H159" s="186" t="s">
        <v>84</v>
      </c>
      <c r="I159" s="187" t="s">
        <v>112</v>
      </c>
      <c r="J159" s="190" t="s">
        <v>116</v>
      </c>
      <c r="K159" s="188" t="n">
        <f aca="false">IF(H159="كم",320,IF(H159="نص كم",300,""))</f>
        <v>300</v>
      </c>
      <c r="L159" s="189" t="n">
        <v>1</v>
      </c>
      <c r="M159" s="190" t="n">
        <f aca="false">IF(OR(L159="",K159=""),"",L159*K159)</f>
        <v>300</v>
      </c>
      <c r="N159" s="190"/>
    </row>
    <row r="160" customFormat="false" ht="15" hidden="false" customHeight="true" outlineLevel="0" collapsed="false">
      <c r="D160" s="24" t="n">
        <v>155</v>
      </c>
      <c r="E160" s="24" t="s">
        <v>65</v>
      </c>
      <c r="F160" s="24" t="s">
        <v>54</v>
      </c>
      <c r="G160" s="24" t="s">
        <v>85</v>
      </c>
      <c r="H160" s="186" t="s">
        <v>83</v>
      </c>
      <c r="I160" s="187" t="s">
        <v>112</v>
      </c>
      <c r="J160" s="24" t="s">
        <v>116</v>
      </c>
      <c r="K160" s="188" t="n">
        <f aca="false">IF(H160="كم",320,IF(H160="نص كم",300,""))</f>
        <v>320</v>
      </c>
      <c r="L160" s="189" t="n">
        <v>7</v>
      </c>
      <c r="M160" s="24" t="n">
        <f aca="false">IF(OR(L160="",K160=""),"",L160*K160)</f>
        <v>2240</v>
      </c>
      <c r="N160" s="24"/>
    </row>
    <row r="161" customFormat="false" ht="15" hidden="false" customHeight="true" outlineLevel="0" collapsed="false">
      <c r="D161" s="190" t="n">
        <v>156</v>
      </c>
      <c r="E161" s="24" t="s">
        <v>65</v>
      </c>
      <c r="F161" s="190" t="s">
        <v>57</v>
      </c>
      <c r="G161" s="24" t="s">
        <v>85</v>
      </c>
      <c r="H161" s="186" t="s">
        <v>83</v>
      </c>
      <c r="I161" s="187" t="s">
        <v>112</v>
      </c>
      <c r="J161" s="190" t="s">
        <v>116</v>
      </c>
      <c r="K161" s="188" t="n">
        <f aca="false">IF(H161="كم",320,IF(H161="نص كم",300,""))</f>
        <v>320</v>
      </c>
      <c r="L161" s="189" t="n">
        <v>2</v>
      </c>
      <c r="M161" s="190" t="n">
        <f aca="false">IF(OR(L161="",K161=""),"",L161*K161)</f>
        <v>640</v>
      </c>
      <c r="N161" s="190"/>
    </row>
    <row r="162" customFormat="false" ht="15" hidden="false" customHeight="true" outlineLevel="0" collapsed="false">
      <c r="D162" s="24" t="n">
        <v>157</v>
      </c>
      <c r="E162" s="24" t="s">
        <v>65</v>
      </c>
      <c r="F162" s="24" t="s">
        <v>55</v>
      </c>
      <c r="G162" s="24" t="s">
        <v>85</v>
      </c>
      <c r="H162" s="186" t="s">
        <v>83</v>
      </c>
      <c r="I162" s="187" t="s">
        <v>112</v>
      </c>
      <c r="J162" s="24" t="s">
        <v>116</v>
      </c>
      <c r="K162" s="188" t="n">
        <f aca="false">IF(H162="كم",320,IF(H162="نص كم",300,""))</f>
        <v>320</v>
      </c>
      <c r="L162" s="189" t="n">
        <v>1</v>
      </c>
      <c r="M162" s="24" t="n">
        <f aca="false">IF(OR(L162="",K162=""),"",L162*K162)</f>
        <v>320</v>
      </c>
      <c r="N162" s="24"/>
    </row>
    <row r="163" customFormat="false" ht="15" hidden="false" customHeight="true" outlineLevel="0" collapsed="false">
      <c r="D163" s="190" t="n">
        <v>158</v>
      </c>
      <c r="E163" s="24" t="s">
        <v>65</v>
      </c>
      <c r="F163" s="190" t="s">
        <v>48</v>
      </c>
      <c r="G163" s="24" t="s">
        <v>85</v>
      </c>
      <c r="H163" s="186" t="s">
        <v>83</v>
      </c>
      <c r="I163" s="187" t="s">
        <v>112</v>
      </c>
      <c r="J163" s="190" t="s">
        <v>116</v>
      </c>
      <c r="K163" s="188" t="n">
        <f aca="false">IF(H163="كم",320,IF(H163="نص كم",300,""))</f>
        <v>320</v>
      </c>
      <c r="L163" s="189" t="n">
        <v>3</v>
      </c>
      <c r="M163" s="190" t="n">
        <f aca="false">IF(OR(L163="",K163=""),"",L163*K163)</f>
        <v>960</v>
      </c>
      <c r="N163" s="190"/>
    </row>
    <row r="164" customFormat="false" ht="15" hidden="false" customHeight="true" outlineLevel="0" collapsed="false">
      <c r="D164" s="24" t="n">
        <v>159</v>
      </c>
      <c r="E164" s="24" t="s">
        <v>65</v>
      </c>
      <c r="F164" s="24" t="s">
        <v>56</v>
      </c>
      <c r="G164" s="24" t="s">
        <v>85</v>
      </c>
      <c r="H164" s="186" t="s">
        <v>83</v>
      </c>
      <c r="I164" s="187" t="s">
        <v>112</v>
      </c>
      <c r="J164" s="24" t="s">
        <v>116</v>
      </c>
      <c r="K164" s="188" t="n">
        <f aca="false">IF(H164="كم",320,IF(H164="نص كم",300,""))</f>
        <v>320</v>
      </c>
      <c r="L164" s="189" t="n">
        <v>1</v>
      </c>
      <c r="M164" s="24" t="n">
        <f aca="false">IF(OR(L164="",K164=""),"",L164*K164)</f>
        <v>320</v>
      </c>
      <c r="N164" s="24"/>
    </row>
    <row r="165" customFormat="false" ht="15" hidden="false" customHeight="true" outlineLevel="0" collapsed="false">
      <c r="D165" s="190" t="n">
        <v>160</v>
      </c>
      <c r="E165" s="24" t="s">
        <v>65</v>
      </c>
      <c r="F165" s="190" t="s">
        <v>62</v>
      </c>
      <c r="G165" s="24" t="s">
        <v>85</v>
      </c>
      <c r="H165" s="186" t="s">
        <v>83</v>
      </c>
      <c r="I165" s="187" t="s">
        <v>112</v>
      </c>
      <c r="J165" s="190" t="s">
        <v>116</v>
      </c>
      <c r="K165" s="188" t="n">
        <f aca="false">IF(H165="كم",320,IF(H165="نص كم",300,""))</f>
        <v>320</v>
      </c>
      <c r="L165" s="189" t="n">
        <v>4</v>
      </c>
      <c r="M165" s="190" t="n">
        <f aca="false">IF(OR(L165="",K165=""),"",L165*K165)</f>
        <v>1280</v>
      </c>
      <c r="N165" s="190"/>
    </row>
    <row r="166" customFormat="false" ht="15" hidden="false" customHeight="true" outlineLevel="0" collapsed="false">
      <c r="D166" s="24" t="n">
        <v>161</v>
      </c>
      <c r="E166" s="24" t="s">
        <v>65</v>
      </c>
      <c r="F166" s="24" t="s">
        <v>48</v>
      </c>
      <c r="G166" s="24" t="s">
        <v>85</v>
      </c>
      <c r="H166" s="186" t="s">
        <v>84</v>
      </c>
      <c r="I166" s="187" t="s">
        <v>112</v>
      </c>
      <c r="J166" s="24" t="s">
        <v>116</v>
      </c>
      <c r="K166" s="188" t="n">
        <f aca="false">IF(H166="كم",320,IF(H166="نص كم",300,""))</f>
        <v>300</v>
      </c>
      <c r="L166" s="189" t="n">
        <v>3</v>
      </c>
      <c r="M166" s="24" t="n">
        <f aca="false">IF(OR(L166="",K166=""),"",L166*K166)</f>
        <v>900</v>
      </c>
      <c r="N166" s="24"/>
    </row>
    <row r="167" customFormat="false" ht="15" hidden="false" customHeight="true" outlineLevel="0" collapsed="false">
      <c r="D167" s="190" t="n">
        <v>162</v>
      </c>
      <c r="E167" s="24" t="s">
        <v>65</v>
      </c>
      <c r="F167" s="190" t="s">
        <v>62</v>
      </c>
      <c r="G167" s="24" t="s">
        <v>85</v>
      </c>
      <c r="H167" s="186" t="s">
        <v>84</v>
      </c>
      <c r="I167" s="187" t="s">
        <v>112</v>
      </c>
      <c r="J167" s="190" t="s">
        <v>116</v>
      </c>
      <c r="K167" s="188" t="n">
        <f aca="false">IF(H167="كم",320,IF(H167="نص كم",300,""))</f>
        <v>300</v>
      </c>
      <c r="L167" s="189" t="n">
        <v>1</v>
      </c>
      <c r="M167" s="190" t="n">
        <f aca="false">IF(OR(L167="",K167=""),"",L167*K167)</f>
        <v>300</v>
      </c>
      <c r="N167" s="190"/>
    </row>
    <row r="168" customFormat="false" ht="15" hidden="false" customHeight="true" outlineLevel="0" collapsed="false">
      <c r="D168" s="24" t="n">
        <v>163</v>
      </c>
      <c r="E168" s="24" t="s">
        <v>65</v>
      </c>
      <c r="F168" s="24" t="s">
        <v>45</v>
      </c>
      <c r="G168" s="24" t="s">
        <v>85</v>
      </c>
      <c r="H168" s="186" t="s">
        <v>84</v>
      </c>
      <c r="I168" s="187" t="s">
        <v>112</v>
      </c>
      <c r="J168" s="24" t="s">
        <v>116</v>
      </c>
      <c r="K168" s="188" t="n">
        <f aca="false">IF(H168="كم",320,IF(H168="نص كم",300,""))</f>
        <v>300</v>
      </c>
      <c r="L168" s="189" t="n">
        <v>2</v>
      </c>
      <c r="M168" s="24" t="n">
        <f aca="false">IF(OR(L168="",K168=""),"",L168*K168)</f>
        <v>600</v>
      </c>
      <c r="N168" s="24"/>
    </row>
    <row r="169" customFormat="false" ht="15" hidden="false" customHeight="true" outlineLevel="0" collapsed="false">
      <c r="D169" s="190" t="n">
        <v>164</v>
      </c>
      <c r="E169" s="24" t="s">
        <v>65</v>
      </c>
      <c r="F169" s="190" t="s">
        <v>48</v>
      </c>
      <c r="G169" s="190" t="s">
        <v>86</v>
      </c>
      <c r="H169" s="186" t="s">
        <v>83</v>
      </c>
      <c r="I169" s="187" t="s">
        <v>112</v>
      </c>
      <c r="J169" s="190" t="s">
        <v>116</v>
      </c>
      <c r="K169" s="188" t="n">
        <f aca="false">IF(H169="كم",320,IF(H169="نص كم",300,""))</f>
        <v>320</v>
      </c>
      <c r="L169" s="189" t="n">
        <v>1</v>
      </c>
      <c r="M169" s="190" t="n">
        <f aca="false">IF(OR(L169="",K169=""),"",L169*K169)</f>
        <v>320</v>
      </c>
      <c r="N169" s="190"/>
    </row>
    <row r="170" customFormat="false" ht="15" hidden="false" customHeight="true" outlineLevel="0" collapsed="false">
      <c r="D170" s="24" t="n">
        <v>165</v>
      </c>
      <c r="E170" s="24" t="s">
        <v>65</v>
      </c>
      <c r="F170" s="24" t="s">
        <v>62</v>
      </c>
      <c r="G170" s="24" t="s">
        <v>86</v>
      </c>
      <c r="H170" s="186" t="s">
        <v>83</v>
      </c>
      <c r="I170" s="187" t="s">
        <v>112</v>
      </c>
      <c r="J170" s="24" t="s">
        <v>116</v>
      </c>
      <c r="K170" s="188" t="n">
        <f aca="false">IF(H170="كم",320,IF(H170="نص كم",300,""))</f>
        <v>320</v>
      </c>
      <c r="L170" s="189" t="n">
        <v>1</v>
      </c>
      <c r="M170" s="24" t="n">
        <f aca="false">IF(OR(L170="",K170=""),"",L170*K170)</f>
        <v>320</v>
      </c>
      <c r="N170" s="24"/>
    </row>
    <row r="171" customFormat="false" ht="15" hidden="false" customHeight="true" outlineLevel="0" collapsed="false">
      <c r="D171" s="190" t="n">
        <v>166</v>
      </c>
      <c r="E171" s="24" t="s">
        <v>65</v>
      </c>
      <c r="F171" s="190" t="s">
        <v>49</v>
      </c>
      <c r="G171" s="190" t="s">
        <v>87</v>
      </c>
      <c r="H171" s="186" t="s">
        <v>83</v>
      </c>
      <c r="I171" s="187" t="s">
        <v>112</v>
      </c>
      <c r="J171" s="190" t="s">
        <v>116</v>
      </c>
      <c r="K171" s="188" t="n">
        <f aca="false">IF(H171="كم",320,IF(H171="نص كم",300,""))</f>
        <v>320</v>
      </c>
      <c r="L171" s="189" t="n">
        <v>2</v>
      </c>
      <c r="M171" s="190" t="n">
        <f aca="false">IF(OR(L171="",K171=""),"",L171*K171)</f>
        <v>640</v>
      </c>
      <c r="N171" s="190"/>
    </row>
    <row r="172" customFormat="false" ht="15" hidden="false" customHeight="true" outlineLevel="0" collapsed="false">
      <c r="D172" s="24" t="n">
        <v>167</v>
      </c>
      <c r="E172" s="24" t="s">
        <v>65</v>
      </c>
      <c r="F172" s="24" t="s">
        <v>58</v>
      </c>
      <c r="G172" s="24" t="s">
        <v>76</v>
      </c>
      <c r="H172" s="186" t="s">
        <v>83</v>
      </c>
      <c r="I172" s="187" t="s">
        <v>113</v>
      </c>
      <c r="J172" s="24" t="s">
        <v>116</v>
      </c>
      <c r="K172" s="188" t="n">
        <f aca="false">IF(H172="كم",320,IF(H172="نص كم",300,""))</f>
        <v>320</v>
      </c>
      <c r="L172" s="189" t="n">
        <v>3</v>
      </c>
      <c r="M172" s="24" t="n">
        <f aca="false">IF(OR(L172="",K172=""),"",L172*K172)</f>
        <v>960</v>
      </c>
      <c r="N172" s="24"/>
    </row>
    <row r="173" customFormat="false" ht="15" hidden="false" customHeight="true" outlineLevel="0" collapsed="false">
      <c r="D173" s="190" t="n">
        <v>168</v>
      </c>
      <c r="E173" s="24" t="s">
        <v>65</v>
      </c>
      <c r="F173" s="190" t="s">
        <v>45</v>
      </c>
      <c r="G173" s="190" t="s">
        <v>77</v>
      </c>
      <c r="H173" s="186" t="s">
        <v>84</v>
      </c>
      <c r="I173" s="187" t="s">
        <v>113</v>
      </c>
      <c r="J173" s="190" t="s">
        <v>116</v>
      </c>
      <c r="K173" s="188" t="n">
        <f aca="false">IF(H173="كم",320,IF(H173="نص كم",300,""))</f>
        <v>300</v>
      </c>
      <c r="L173" s="189" t="n">
        <v>5</v>
      </c>
      <c r="M173" s="190" t="n">
        <f aca="false">IF(OR(L173="",K173=""),"",L173*K173)</f>
        <v>1500</v>
      </c>
      <c r="N173" s="190"/>
    </row>
    <row r="174" customFormat="false" ht="15" hidden="false" customHeight="true" outlineLevel="0" collapsed="false">
      <c r="D174" s="24" t="n">
        <v>169</v>
      </c>
      <c r="E174" s="24" t="s">
        <v>65</v>
      </c>
      <c r="F174" s="24" t="s">
        <v>54</v>
      </c>
      <c r="G174" s="190" t="s">
        <v>77</v>
      </c>
      <c r="H174" s="186" t="s">
        <v>84</v>
      </c>
      <c r="I174" s="187" t="s">
        <v>113</v>
      </c>
      <c r="J174" s="24" t="s">
        <v>116</v>
      </c>
      <c r="K174" s="188" t="n">
        <f aca="false">IF(H174="كم",320,IF(H174="نص كم",300,""))</f>
        <v>300</v>
      </c>
      <c r="L174" s="189" t="n">
        <v>1</v>
      </c>
      <c r="M174" s="24" t="n">
        <f aca="false">IF(OR(L174="",K174=""),"",L174*K174)</f>
        <v>300</v>
      </c>
      <c r="N174" s="24"/>
    </row>
    <row r="175" customFormat="false" ht="15" hidden="false" customHeight="true" outlineLevel="0" collapsed="false">
      <c r="D175" s="190" t="n">
        <v>170</v>
      </c>
      <c r="E175" s="24" t="s">
        <v>65</v>
      </c>
      <c r="F175" s="190" t="s">
        <v>55</v>
      </c>
      <c r="G175" s="190" t="s">
        <v>77</v>
      </c>
      <c r="H175" s="186" t="s">
        <v>84</v>
      </c>
      <c r="I175" s="187" t="s">
        <v>113</v>
      </c>
      <c r="J175" s="190" t="s">
        <v>116</v>
      </c>
      <c r="K175" s="188" t="n">
        <f aca="false">IF(H175="كم",320,IF(H175="نص كم",300,""))</f>
        <v>300</v>
      </c>
      <c r="L175" s="189" t="n">
        <v>1</v>
      </c>
      <c r="M175" s="190" t="n">
        <f aca="false">IF(OR(L175="",K175=""),"",L175*K175)</f>
        <v>300</v>
      </c>
      <c r="N175" s="190"/>
    </row>
    <row r="176" customFormat="false" ht="15" hidden="false" customHeight="true" outlineLevel="0" collapsed="false">
      <c r="D176" s="24" t="n">
        <v>171</v>
      </c>
      <c r="E176" s="24" t="s">
        <v>65</v>
      </c>
      <c r="F176" s="24" t="s">
        <v>48</v>
      </c>
      <c r="G176" s="190" t="s">
        <v>77</v>
      </c>
      <c r="H176" s="186" t="s">
        <v>84</v>
      </c>
      <c r="I176" s="187" t="s">
        <v>113</v>
      </c>
      <c r="J176" s="24" t="s">
        <v>116</v>
      </c>
      <c r="K176" s="188" t="n">
        <f aca="false">IF(H176="كم",320,IF(H176="نص كم",300,""))</f>
        <v>300</v>
      </c>
      <c r="L176" s="189" t="n">
        <v>1</v>
      </c>
      <c r="M176" s="24" t="n">
        <f aca="false">IF(OR(L176="",K176=""),"",L176*K176)</f>
        <v>300</v>
      </c>
      <c r="N176" s="24"/>
    </row>
    <row r="177" customFormat="false" ht="15" hidden="false" customHeight="true" outlineLevel="0" collapsed="false">
      <c r="D177" s="190" t="n">
        <v>172</v>
      </c>
      <c r="E177" s="24" t="s">
        <v>65</v>
      </c>
      <c r="F177" s="190" t="s">
        <v>62</v>
      </c>
      <c r="G177" s="190" t="s">
        <v>77</v>
      </c>
      <c r="H177" s="186" t="s">
        <v>84</v>
      </c>
      <c r="I177" s="187" t="s">
        <v>113</v>
      </c>
      <c r="J177" s="190" t="s">
        <v>116</v>
      </c>
      <c r="K177" s="188" t="n">
        <f aca="false">IF(H177="كم",320,IF(H177="نص كم",300,""))</f>
        <v>300</v>
      </c>
      <c r="L177" s="189" t="n">
        <v>1</v>
      </c>
      <c r="M177" s="190" t="n">
        <f aca="false">IF(OR(L177="",K177=""),"",L177*K177)</f>
        <v>300</v>
      </c>
      <c r="N177" s="190"/>
    </row>
    <row r="178" customFormat="false" ht="15" hidden="false" customHeight="true" outlineLevel="0" collapsed="false">
      <c r="D178" s="24" t="n">
        <v>173</v>
      </c>
      <c r="E178" s="24" t="s">
        <v>65</v>
      </c>
      <c r="F178" s="24" t="s">
        <v>45</v>
      </c>
      <c r="G178" s="24" t="s">
        <v>78</v>
      </c>
      <c r="H178" s="186" t="s">
        <v>83</v>
      </c>
      <c r="I178" s="187" t="s">
        <v>113</v>
      </c>
      <c r="J178" s="24" t="s">
        <v>116</v>
      </c>
      <c r="K178" s="188" t="n">
        <f aca="false">IF(H178="كم",320,IF(H178="نص كم",300,""))</f>
        <v>320</v>
      </c>
      <c r="L178" s="189" t="n">
        <v>6</v>
      </c>
      <c r="M178" s="24" t="n">
        <f aca="false">IF(OR(L178="",K178=""),"",L178*K178)</f>
        <v>1920</v>
      </c>
      <c r="N178" s="24"/>
    </row>
    <row r="179" customFormat="false" ht="15" hidden="false" customHeight="true" outlineLevel="0" collapsed="false">
      <c r="D179" s="190" t="n">
        <v>174</v>
      </c>
      <c r="E179" s="24" t="s">
        <v>65</v>
      </c>
      <c r="F179" s="190" t="s">
        <v>62</v>
      </c>
      <c r="G179" s="24" t="s">
        <v>78</v>
      </c>
      <c r="H179" s="186" t="s">
        <v>83</v>
      </c>
      <c r="I179" s="187" t="s">
        <v>113</v>
      </c>
      <c r="J179" s="190" t="s">
        <v>116</v>
      </c>
      <c r="K179" s="188" t="n">
        <f aca="false">IF(H179="كم",320,IF(H179="نص كم",300,""))</f>
        <v>320</v>
      </c>
      <c r="L179" s="189" t="n">
        <v>6</v>
      </c>
      <c r="M179" s="190" t="n">
        <f aca="false">IF(OR(L179="",K179=""),"",L179*K179)</f>
        <v>1920</v>
      </c>
      <c r="N179" s="190"/>
    </row>
    <row r="180" customFormat="false" ht="15" hidden="false" customHeight="true" outlineLevel="0" collapsed="false">
      <c r="D180" s="24" t="n">
        <v>175</v>
      </c>
      <c r="E180" s="24" t="s">
        <v>65</v>
      </c>
      <c r="F180" s="24" t="s">
        <v>54</v>
      </c>
      <c r="G180" s="24" t="s">
        <v>78</v>
      </c>
      <c r="H180" s="186" t="s">
        <v>83</v>
      </c>
      <c r="I180" s="187" t="s">
        <v>113</v>
      </c>
      <c r="J180" s="24" t="s">
        <v>116</v>
      </c>
      <c r="K180" s="188" t="n">
        <f aca="false">IF(H180="كم",320,IF(H180="نص كم",300,""))</f>
        <v>320</v>
      </c>
      <c r="L180" s="189" t="n">
        <v>1</v>
      </c>
      <c r="M180" s="24" t="n">
        <f aca="false">IF(OR(L180="",K180=""),"",L180*K180)</f>
        <v>320</v>
      </c>
      <c r="N180" s="24"/>
    </row>
    <row r="181" customFormat="false" ht="15" hidden="false" customHeight="true" outlineLevel="0" collapsed="false">
      <c r="D181" s="190" t="n">
        <v>176</v>
      </c>
      <c r="E181" s="24" t="s">
        <v>65</v>
      </c>
      <c r="F181" s="190" t="s">
        <v>55</v>
      </c>
      <c r="G181" s="24" t="s">
        <v>78</v>
      </c>
      <c r="H181" s="186" t="s">
        <v>83</v>
      </c>
      <c r="I181" s="187" t="s">
        <v>113</v>
      </c>
      <c r="J181" s="190" t="s">
        <v>116</v>
      </c>
      <c r="K181" s="188" t="n">
        <f aca="false">IF(H181="كم",320,IF(H181="نص كم",300,""))</f>
        <v>320</v>
      </c>
      <c r="L181" s="189" t="n">
        <v>3</v>
      </c>
      <c r="M181" s="190" t="n">
        <f aca="false">IF(OR(L181="",K181=""),"",L181*K181)</f>
        <v>960</v>
      </c>
      <c r="N181" s="190"/>
    </row>
    <row r="182" customFormat="false" ht="15" hidden="false" customHeight="true" outlineLevel="0" collapsed="false">
      <c r="D182" s="24" t="n">
        <v>177</v>
      </c>
      <c r="E182" s="24" t="s">
        <v>65</v>
      </c>
      <c r="F182" s="24" t="s">
        <v>59</v>
      </c>
      <c r="G182" s="24" t="s">
        <v>78</v>
      </c>
      <c r="H182" s="186" t="s">
        <v>83</v>
      </c>
      <c r="I182" s="187" t="s">
        <v>113</v>
      </c>
      <c r="J182" s="24" t="s">
        <v>116</v>
      </c>
      <c r="K182" s="188" t="n">
        <f aca="false">IF(H182="كم",320,IF(H182="نص كم",300,""))</f>
        <v>320</v>
      </c>
      <c r="L182" s="189" t="n">
        <v>1</v>
      </c>
      <c r="M182" s="24" t="n">
        <f aca="false">IF(OR(L182="",K182=""),"",L182*K182)</f>
        <v>320</v>
      </c>
      <c r="N182" s="24"/>
    </row>
    <row r="183" customFormat="false" ht="15" hidden="false" customHeight="true" outlineLevel="0" collapsed="false">
      <c r="D183" s="190" t="n">
        <v>178</v>
      </c>
      <c r="E183" s="24" t="s">
        <v>65</v>
      </c>
      <c r="F183" s="190" t="s">
        <v>56</v>
      </c>
      <c r="G183" s="24" t="s">
        <v>78</v>
      </c>
      <c r="H183" s="186" t="s">
        <v>83</v>
      </c>
      <c r="I183" s="187" t="s">
        <v>113</v>
      </c>
      <c r="J183" s="190" t="s">
        <v>116</v>
      </c>
      <c r="K183" s="188" t="n">
        <f aca="false">IF(H183="كم",320,IF(H183="نص كم",300,""))</f>
        <v>320</v>
      </c>
      <c r="L183" s="189" t="n">
        <v>1</v>
      </c>
      <c r="M183" s="190" t="n">
        <f aca="false">IF(OR(L183="",K183=""),"",L183*K183)</f>
        <v>320</v>
      </c>
      <c r="N183" s="190"/>
    </row>
    <row r="184" customFormat="false" ht="15" hidden="false" customHeight="true" outlineLevel="0" collapsed="false">
      <c r="D184" s="24" t="n">
        <v>179</v>
      </c>
      <c r="E184" s="24" t="s">
        <v>65</v>
      </c>
      <c r="F184" s="24" t="s">
        <v>49</v>
      </c>
      <c r="G184" s="24" t="s">
        <v>79</v>
      </c>
      <c r="H184" s="186" t="s">
        <v>83</v>
      </c>
      <c r="I184" s="187" t="s">
        <v>113</v>
      </c>
      <c r="J184" s="24" t="s">
        <v>116</v>
      </c>
      <c r="K184" s="188" t="n">
        <f aca="false">IF(H184="كم",320,IF(H184="نص كم",300,""))</f>
        <v>320</v>
      </c>
      <c r="L184" s="189" t="n">
        <v>3</v>
      </c>
      <c r="M184" s="24" t="n">
        <f aca="false">IF(OR(L184="",K184=""),"",L184*K184)</f>
        <v>960</v>
      </c>
      <c r="N184" s="24"/>
    </row>
    <row r="185" customFormat="false" ht="15" hidden="false" customHeight="true" outlineLevel="0" collapsed="false">
      <c r="D185" s="190" t="n">
        <v>180</v>
      </c>
      <c r="E185" s="24" t="s">
        <v>65</v>
      </c>
      <c r="F185" s="190" t="s">
        <v>62</v>
      </c>
      <c r="G185" s="24" t="s">
        <v>79</v>
      </c>
      <c r="H185" s="186" t="s">
        <v>83</v>
      </c>
      <c r="I185" s="187" t="s">
        <v>113</v>
      </c>
      <c r="J185" s="190" t="s">
        <v>116</v>
      </c>
      <c r="K185" s="188" t="n">
        <f aca="false">IF(H185="كم",320,IF(H185="نص كم",300,""))</f>
        <v>320</v>
      </c>
      <c r="L185" s="189" t="n">
        <v>2</v>
      </c>
      <c r="M185" s="190" t="n">
        <f aca="false">IF(OR(L185="",K185=""),"",L185*K185)</f>
        <v>640</v>
      </c>
      <c r="N185" s="190"/>
    </row>
    <row r="186" customFormat="false" ht="15" hidden="false" customHeight="true" outlineLevel="0" collapsed="false">
      <c r="D186" s="24" t="n">
        <v>181</v>
      </c>
      <c r="E186" s="24" t="s">
        <v>65</v>
      </c>
      <c r="F186" s="24" t="s">
        <v>48</v>
      </c>
      <c r="G186" s="24" t="s">
        <v>79</v>
      </c>
      <c r="H186" s="186" t="s">
        <v>83</v>
      </c>
      <c r="I186" s="187" t="s">
        <v>113</v>
      </c>
      <c r="J186" s="24" t="s">
        <v>116</v>
      </c>
      <c r="K186" s="188" t="n">
        <f aca="false">IF(H186="كم",320,IF(H186="نص كم",300,""))</f>
        <v>320</v>
      </c>
      <c r="L186" s="189" t="n">
        <v>1</v>
      </c>
      <c r="M186" s="24" t="n">
        <f aca="false">IF(OR(L186="",K186=""),"",L186*K186)</f>
        <v>320</v>
      </c>
      <c r="N186" s="24"/>
    </row>
    <row r="187" customFormat="false" ht="15" hidden="false" customHeight="true" outlineLevel="0" collapsed="false">
      <c r="D187" s="190" t="n">
        <v>182</v>
      </c>
      <c r="E187" s="24" t="s">
        <v>65</v>
      </c>
      <c r="F187" s="190" t="s">
        <v>56</v>
      </c>
      <c r="G187" s="24" t="s">
        <v>79</v>
      </c>
      <c r="H187" s="186" t="s">
        <v>83</v>
      </c>
      <c r="I187" s="187" t="s">
        <v>113</v>
      </c>
      <c r="J187" s="190" t="s">
        <v>116</v>
      </c>
      <c r="K187" s="188" t="n">
        <f aca="false">IF(H187="كم",320,IF(H187="نص كم",300,""))</f>
        <v>320</v>
      </c>
      <c r="L187" s="189" t="n">
        <v>1</v>
      </c>
      <c r="M187" s="190" t="n">
        <f aca="false">IF(OR(L187="",K187=""),"",L187*K187)</f>
        <v>320</v>
      </c>
      <c r="N187" s="190"/>
    </row>
    <row r="188" customFormat="false" ht="15" hidden="false" customHeight="true" outlineLevel="0" collapsed="false">
      <c r="D188" s="24" t="n">
        <v>183</v>
      </c>
      <c r="E188" s="24" t="s">
        <v>65</v>
      </c>
      <c r="F188" s="24" t="s">
        <v>45</v>
      </c>
      <c r="G188" s="24" t="s">
        <v>79</v>
      </c>
      <c r="H188" s="186" t="s">
        <v>83</v>
      </c>
      <c r="I188" s="187" t="s">
        <v>113</v>
      </c>
      <c r="J188" s="24" t="s">
        <v>116</v>
      </c>
      <c r="K188" s="188" t="n">
        <f aca="false">IF(H188="كم",320,IF(H188="نص كم",300,""))</f>
        <v>320</v>
      </c>
      <c r="L188" s="189" t="n">
        <v>5</v>
      </c>
      <c r="M188" s="24" t="n">
        <f aca="false">IF(OR(L188="",K188=""),"",L188*K188)</f>
        <v>1600</v>
      </c>
      <c r="N188" s="24"/>
    </row>
    <row r="189" customFormat="false" ht="15" hidden="false" customHeight="true" outlineLevel="0" collapsed="false">
      <c r="D189" s="190" t="n">
        <v>184</v>
      </c>
      <c r="E189" s="24" t="s">
        <v>65</v>
      </c>
      <c r="F189" s="190" t="s">
        <v>59</v>
      </c>
      <c r="G189" s="24" t="s">
        <v>79</v>
      </c>
      <c r="H189" s="186" t="s">
        <v>83</v>
      </c>
      <c r="I189" s="187" t="s">
        <v>113</v>
      </c>
      <c r="J189" s="190" t="s">
        <v>116</v>
      </c>
      <c r="K189" s="188" t="n">
        <f aca="false">IF(H189="كم",320,IF(H189="نص كم",300,""))</f>
        <v>320</v>
      </c>
      <c r="L189" s="189" t="n">
        <v>5</v>
      </c>
      <c r="M189" s="190" t="n">
        <f aca="false">IF(OR(L189="",K189=""),"",L189*K189)</f>
        <v>1600</v>
      </c>
      <c r="N189" s="190"/>
    </row>
    <row r="190" customFormat="false" ht="15" hidden="false" customHeight="true" outlineLevel="0" collapsed="false">
      <c r="D190" s="24" t="n">
        <v>185</v>
      </c>
      <c r="E190" s="24" t="s">
        <v>65</v>
      </c>
      <c r="F190" s="24" t="s">
        <v>64</v>
      </c>
      <c r="G190" s="24" t="s">
        <v>79</v>
      </c>
      <c r="H190" s="186" t="s">
        <v>83</v>
      </c>
      <c r="I190" s="187" t="s">
        <v>113</v>
      </c>
      <c r="J190" s="24" t="s">
        <v>116</v>
      </c>
      <c r="K190" s="188" t="n">
        <f aca="false">IF(H190="كم",320,IF(H190="نص كم",300,""))</f>
        <v>320</v>
      </c>
      <c r="L190" s="189" t="n">
        <v>3</v>
      </c>
      <c r="M190" s="24" t="n">
        <f aca="false">IF(OR(L190="",K190=""),"",L190*K190)</f>
        <v>960</v>
      </c>
      <c r="N190" s="24"/>
    </row>
    <row r="191" customFormat="false" ht="15" hidden="false" customHeight="true" outlineLevel="0" collapsed="false">
      <c r="D191" s="190" t="n">
        <v>186</v>
      </c>
      <c r="E191" s="24" t="s">
        <v>65</v>
      </c>
      <c r="F191" s="190" t="s">
        <v>54</v>
      </c>
      <c r="G191" s="190" t="s">
        <v>80</v>
      </c>
      <c r="H191" s="186" t="s">
        <v>83</v>
      </c>
      <c r="I191" s="187" t="s">
        <v>113</v>
      </c>
      <c r="J191" s="190" t="s">
        <v>116</v>
      </c>
      <c r="K191" s="188" t="n">
        <f aca="false">IF(H191="كم",320,IF(H191="نص كم",300,""))</f>
        <v>320</v>
      </c>
      <c r="L191" s="189" t="n">
        <v>3</v>
      </c>
      <c r="M191" s="190" t="n">
        <f aca="false">IF(OR(L191="",K191=""),"",L191*K191)</f>
        <v>960</v>
      </c>
      <c r="N191" s="190"/>
    </row>
    <row r="192" customFormat="false" ht="15" hidden="false" customHeight="true" outlineLevel="0" collapsed="false">
      <c r="D192" s="24" t="n">
        <v>187</v>
      </c>
      <c r="E192" s="24" t="s">
        <v>65</v>
      </c>
      <c r="F192" s="24" t="s">
        <v>56</v>
      </c>
      <c r="G192" s="190" t="s">
        <v>80</v>
      </c>
      <c r="H192" s="186" t="s">
        <v>83</v>
      </c>
      <c r="I192" s="187" t="s">
        <v>113</v>
      </c>
      <c r="J192" s="24" t="s">
        <v>116</v>
      </c>
      <c r="K192" s="188" t="n">
        <f aca="false">IF(H192="كم",320,IF(H192="نص كم",300,""))</f>
        <v>320</v>
      </c>
      <c r="L192" s="189" t="n">
        <v>6</v>
      </c>
      <c r="M192" s="24" t="n">
        <f aca="false">IF(OR(L192="",K192=""),"",L192*K192)</f>
        <v>1920</v>
      </c>
      <c r="N192" s="24"/>
    </row>
    <row r="193" customFormat="false" ht="15" hidden="false" customHeight="true" outlineLevel="0" collapsed="false">
      <c r="D193" s="190" t="n">
        <v>188</v>
      </c>
      <c r="E193" s="24" t="s">
        <v>65</v>
      </c>
      <c r="F193" s="190" t="s">
        <v>48</v>
      </c>
      <c r="G193" s="190" t="s">
        <v>80</v>
      </c>
      <c r="H193" s="186" t="s">
        <v>83</v>
      </c>
      <c r="I193" s="187" t="s">
        <v>113</v>
      </c>
      <c r="J193" s="190" t="s">
        <v>116</v>
      </c>
      <c r="K193" s="188" t="n">
        <f aca="false">IF(H193="كم",320,IF(H193="نص كم",300,""))</f>
        <v>320</v>
      </c>
      <c r="L193" s="189" t="n">
        <v>5</v>
      </c>
      <c r="M193" s="190" t="n">
        <f aca="false">IF(OR(L193="",K193=""),"",L193*K193)</f>
        <v>1600</v>
      </c>
      <c r="N193" s="190"/>
    </row>
    <row r="194" customFormat="false" ht="15" hidden="false" customHeight="true" outlineLevel="0" collapsed="false">
      <c r="D194" s="24" t="n">
        <v>189</v>
      </c>
      <c r="E194" s="24" t="s">
        <v>65</v>
      </c>
      <c r="F194" s="24" t="s">
        <v>45</v>
      </c>
      <c r="G194" s="190" t="s">
        <v>80</v>
      </c>
      <c r="H194" s="186" t="s">
        <v>83</v>
      </c>
      <c r="I194" s="187" t="s">
        <v>113</v>
      </c>
      <c r="J194" s="24" t="s">
        <v>116</v>
      </c>
      <c r="K194" s="188" t="n">
        <f aca="false">IF(H194="كم",320,IF(H194="نص كم",300,""))</f>
        <v>320</v>
      </c>
      <c r="L194" s="189" t="n">
        <v>1</v>
      </c>
      <c r="M194" s="24" t="n">
        <f aca="false">IF(OR(L194="",K194=""),"",L194*K194)</f>
        <v>320</v>
      </c>
      <c r="N194" s="24"/>
    </row>
    <row r="195" customFormat="false" ht="15" hidden="false" customHeight="true" outlineLevel="0" collapsed="false">
      <c r="D195" s="190" t="n">
        <v>190</v>
      </c>
      <c r="E195" s="24" t="s">
        <v>65</v>
      </c>
      <c r="F195" s="190" t="s">
        <v>45</v>
      </c>
      <c r="G195" s="190" t="s">
        <v>81</v>
      </c>
      <c r="H195" s="186" t="s">
        <v>83</v>
      </c>
      <c r="I195" s="187" t="s">
        <v>113</v>
      </c>
      <c r="J195" s="190" t="s">
        <v>116</v>
      </c>
      <c r="K195" s="188" t="n">
        <f aca="false">IF(H195="كم",320,IF(H195="نص كم",300,""))</f>
        <v>320</v>
      </c>
      <c r="L195" s="189" t="n">
        <v>10</v>
      </c>
      <c r="M195" s="190" t="n">
        <f aca="false">IF(OR(L195="",K195=""),"",L195*K195)</f>
        <v>3200</v>
      </c>
      <c r="N195" s="190"/>
    </row>
    <row r="196" customFormat="false" ht="15" hidden="false" customHeight="true" outlineLevel="0" collapsed="false">
      <c r="D196" s="24" t="n">
        <v>191</v>
      </c>
      <c r="E196" s="24" t="s">
        <v>65</v>
      </c>
      <c r="F196" s="24" t="s">
        <v>48</v>
      </c>
      <c r="G196" s="190" t="s">
        <v>81</v>
      </c>
      <c r="H196" s="186" t="s">
        <v>83</v>
      </c>
      <c r="I196" s="187" t="s">
        <v>113</v>
      </c>
      <c r="J196" s="24" t="s">
        <v>116</v>
      </c>
      <c r="K196" s="188" t="n">
        <f aca="false">IF(H196="كم",320,IF(H196="نص كم",300,""))</f>
        <v>320</v>
      </c>
      <c r="L196" s="189" t="n">
        <v>8</v>
      </c>
      <c r="M196" s="24" t="n">
        <f aca="false">IF(OR(L196="",K196=""),"",L196*K196)</f>
        <v>2560</v>
      </c>
      <c r="N196" s="24"/>
    </row>
    <row r="197" customFormat="false" ht="15" hidden="false" customHeight="true" outlineLevel="0" collapsed="false">
      <c r="D197" s="190" t="n">
        <v>192</v>
      </c>
      <c r="E197" s="24" t="s">
        <v>65</v>
      </c>
      <c r="F197" s="190" t="s">
        <v>54</v>
      </c>
      <c r="G197" s="190" t="s">
        <v>81</v>
      </c>
      <c r="H197" s="186" t="s">
        <v>83</v>
      </c>
      <c r="I197" s="187" t="s">
        <v>113</v>
      </c>
      <c r="J197" s="190" t="s">
        <v>116</v>
      </c>
      <c r="K197" s="188" t="n">
        <f aca="false">IF(H197="كم",320,IF(H197="نص كم",300,""))</f>
        <v>320</v>
      </c>
      <c r="L197" s="189" t="n">
        <v>7</v>
      </c>
      <c r="M197" s="190" t="n">
        <f aca="false">IF(OR(L197="",K197=""),"",L197*K197)</f>
        <v>2240</v>
      </c>
      <c r="N197" s="190"/>
    </row>
    <row r="198" customFormat="false" ht="15" hidden="false" customHeight="true" outlineLevel="0" collapsed="false">
      <c r="D198" s="24" t="n">
        <v>193</v>
      </c>
      <c r="E198" s="24" t="s">
        <v>65</v>
      </c>
      <c r="F198" s="24" t="s">
        <v>64</v>
      </c>
      <c r="G198" s="190" t="s">
        <v>81</v>
      </c>
      <c r="H198" s="186" t="s">
        <v>83</v>
      </c>
      <c r="I198" s="187" t="s">
        <v>113</v>
      </c>
      <c r="J198" s="24" t="s">
        <v>116</v>
      </c>
      <c r="K198" s="188" t="n">
        <f aca="false">IF(H198="كم",320,IF(H198="نص كم",300,""))</f>
        <v>320</v>
      </c>
      <c r="L198" s="189" t="n">
        <v>7</v>
      </c>
      <c r="M198" s="24" t="n">
        <f aca="false">IF(OR(L198="",K198=""),"",L198*K198)</f>
        <v>2240</v>
      </c>
      <c r="N198" s="24"/>
    </row>
    <row r="199" customFormat="false" ht="15" hidden="false" customHeight="true" outlineLevel="0" collapsed="false">
      <c r="D199" s="190" t="n">
        <v>194</v>
      </c>
      <c r="E199" s="190" t="s">
        <v>72</v>
      </c>
      <c r="F199" s="190" t="s">
        <v>54</v>
      </c>
      <c r="G199" s="190" t="s">
        <v>76</v>
      </c>
      <c r="H199" s="186" t="s">
        <v>83</v>
      </c>
      <c r="I199" s="187" t="s">
        <v>113</v>
      </c>
      <c r="J199" s="190" t="s">
        <v>116</v>
      </c>
      <c r="K199" s="188" t="n">
        <f aca="false">IF(H199="كم",320,IF(H199="نص كم",300,""))</f>
        <v>320</v>
      </c>
      <c r="L199" s="189" t="n">
        <v>2</v>
      </c>
      <c r="M199" s="190" t="n">
        <f aca="false">IF(OR(L199="",K199=""),"",L199*K199)</f>
        <v>640</v>
      </c>
      <c r="N199" s="190"/>
    </row>
    <row r="200" customFormat="false" ht="15" hidden="false" customHeight="true" outlineLevel="0" collapsed="false">
      <c r="D200" s="24" t="n">
        <v>195</v>
      </c>
      <c r="E200" s="190" t="s">
        <v>72</v>
      </c>
      <c r="F200" s="24" t="s">
        <v>57</v>
      </c>
      <c r="G200" s="24" t="s">
        <v>76</v>
      </c>
      <c r="H200" s="186" t="s">
        <v>83</v>
      </c>
      <c r="I200" s="187" t="s">
        <v>113</v>
      </c>
      <c r="J200" s="24" t="s">
        <v>116</v>
      </c>
      <c r="K200" s="188" t="n">
        <f aca="false">IF(H200="كم",320,IF(H200="نص كم",300,""))</f>
        <v>320</v>
      </c>
      <c r="L200" s="189" t="n">
        <v>2</v>
      </c>
      <c r="M200" s="24" t="n">
        <f aca="false">IF(OR(L200="",K200=""),"",L200*K200)</f>
        <v>640</v>
      </c>
      <c r="N200" s="24"/>
    </row>
    <row r="201" customFormat="false" ht="15" hidden="false" customHeight="true" outlineLevel="0" collapsed="false">
      <c r="D201" s="190" t="n">
        <v>196</v>
      </c>
      <c r="E201" s="190" t="s">
        <v>72</v>
      </c>
      <c r="F201" s="190" t="s">
        <v>52</v>
      </c>
      <c r="G201" s="190" t="s">
        <v>76</v>
      </c>
      <c r="H201" s="186" t="s">
        <v>83</v>
      </c>
      <c r="I201" s="187" t="s">
        <v>113</v>
      </c>
      <c r="J201" s="190" t="s">
        <v>116</v>
      </c>
      <c r="K201" s="188" t="n">
        <f aca="false">IF(H201="كم",320,IF(H201="نص كم",300,""))</f>
        <v>320</v>
      </c>
      <c r="L201" s="189" t="n">
        <v>1</v>
      </c>
      <c r="M201" s="190" t="n">
        <f aca="false">IF(OR(L201="",K201=""),"",L201*K201)</f>
        <v>320</v>
      </c>
      <c r="N201" s="190"/>
    </row>
    <row r="202" customFormat="false" ht="15" hidden="false" customHeight="true" outlineLevel="0" collapsed="false">
      <c r="D202" s="24" t="n">
        <v>197</v>
      </c>
      <c r="E202" s="190" t="s">
        <v>72</v>
      </c>
      <c r="F202" s="24" t="s">
        <v>49</v>
      </c>
      <c r="G202" s="24" t="s">
        <v>77</v>
      </c>
      <c r="H202" s="186" t="s">
        <v>83</v>
      </c>
      <c r="I202" s="187" t="s">
        <v>113</v>
      </c>
      <c r="J202" s="24" t="s">
        <v>116</v>
      </c>
      <c r="K202" s="188" t="n">
        <f aca="false">IF(H202="كم",320,IF(H202="نص كم",300,""))</f>
        <v>320</v>
      </c>
      <c r="L202" s="189" t="n">
        <v>2</v>
      </c>
      <c r="M202" s="24" t="n">
        <f aca="false">IF(OR(L202="",K202=""),"",L202*K202)</f>
        <v>640</v>
      </c>
      <c r="N202" s="24"/>
    </row>
    <row r="203" customFormat="false" ht="15" hidden="false" customHeight="true" outlineLevel="0" collapsed="false">
      <c r="D203" s="190" t="n">
        <v>198</v>
      </c>
      <c r="E203" s="190" t="s">
        <v>72</v>
      </c>
      <c r="F203" s="190" t="s">
        <v>53</v>
      </c>
      <c r="G203" s="24" t="s">
        <v>77</v>
      </c>
      <c r="H203" s="186" t="s">
        <v>83</v>
      </c>
      <c r="I203" s="187" t="s">
        <v>113</v>
      </c>
      <c r="J203" s="190" t="s">
        <v>116</v>
      </c>
      <c r="K203" s="188" t="n">
        <f aca="false">IF(H203="كم",320,IF(H203="نص كم",300,""))</f>
        <v>320</v>
      </c>
      <c r="L203" s="189" t="n">
        <v>1</v>
      </c>
      <c r="M203" s="190" t="n">
        <f aca="false">IF(OR(L203="",K203=""),"",L203*K203)</f>
        <v>320</v>
      </c>
      <c r="N203" s="190"/>
    </row>
    <row r="204" customFormat="false" ht="15" hidden="false" customHeight="true" outlineLevel="0" collapsed="false">
      <c r="D204" s="24" t="n">
        <v>199</v>
      </c>
      <c r="E204" s="190" t="s">
        <v>72</v>
      </c>
      <c r="F204" s="24" t="s">
        <v>45</v>
      </c>
      <c r="G204" s="24" t="s">
        <v>77</v>
      </c>
      <c r="H204" s="186" t="s">
        <v>83</v>
      </c>
      <c r="I204" s="187" t="s">
        <v>113</v>
      </c>
      <c r="J204" s="24" t="s">
        <v>116</v>
      </c>
      <c r="K204" s="188" t="n">
        <f aca="false">IF(H204="كم",320,IF(H204="نص كم",300,""))</f>
        <v>320</v>
      </c>
      <c r="L204" s="189" t="n">
        <v>1</v>
      </c>
      <c r="M204" s="24" t="n">
        <f aca="false">IF(OR(L204="",K204=""),"",L204*K204)</f>
        <v>320</v>
      </c>
      <c r="N204" s="24"/>
    </row>
    <row r="205" customFormat="false" ht="15" hidden="false" customHeight="true" outlineLevel="0" collapsed="false">
      <c r="D205" s="190" t="n">
        <v>200</v>
      </c>
      <c r="E205" s="190" t="s">
        <v>72</v>
      </c>
      <c r="F205" s="190" t="s">
        <v>54</v>
      </c>
      <c r="G205" s="24" t="s">
        <v>77</v>
      </c>
      <c r="H205" s="186" t="s">
        <v>83</v>
      </c>
      <c r="I205" s="187" t="s">
        <v>113</v>
      </c>
      <c r="J205" s="190" t="s">
        <v>116</v>
      </c>
      <c r="K205" s="188" t="n">
        <f aca="false">IF(H205="كم",320,IF(H205="نص كم",300,""))</f>
        <v>320</v>
      </c>
      <c r="L205" s="189" t="n">
        <v>2</v>
      </c>
      <c r="M205" s="190" t="n">
        <f aca="false">IF(OR(L205="",K205=""),"",L205*K205)</f>
        <v>640</v>
      </c>
      <c r="N205" s="190"/>
    </row>
    <row r="206" customFormat="false" ht="15" hidden="false" customHeight="true" outlineLevel="0" collapsed="false">
      <c r="D206" s="190" t="n">
        <v>201</v>
      </c>
      <c r="E206" s="190" t="s">
        <v>72</v>
      </c>
      <c r="F206" s="190" t="s">
        <v>48</v>
      </c>
      <c r="G206" s="24" t="s">
        <v>77</v>
      </c>
      <c r="H206" s="186" t="s">
        <v>83</v>
      </c>
      <c r="I206" s="187" t="s">
        <v>113</v>
      </c>
      <c r="J206" s="190" t="s">
        <v>116</v>
      </c>
      <c r="K206" s="188" t="n">
        <f aca="false">IF(H206="كم",320,IF(H206="نص كم",300,""))</f>
        <v>320</v>
      </c>
      <c r="L206" s="189" t="n">
        <v>3</v>
      </c>
      <c r="M206" s="190" t="n">
        <f aca="false">IF(OR(L206="",K206=""),"",L206*K206)</f>
        <v>960</v>
      </c>
      <c r="N206" s="24"/>
    </row>
    <row r="207" customFormat="false" ht="15" hidden="false" customHeight="true" outlineLevel="0" collapsed="false">
      <c r="D207" s="24" t="n">
        <v>202</v>
      </c>
      <c r="E207" s="190" t="s">
        <v>72</v>
      </c>
      <c r="F207" s="24" t="s">
        <v>56</v>
      </c>
      <c r="G207" s="24" t="s">
        <v>77</v>
      </c>
      <c r="H207" s="186" t="s">
        <v>83</v>
      </c>
      <c r="I207" s="187" t="s">
        <v>113</v>
      </c>
      <c r="J207" s="24" t="s">
        <v>116</v>
      </c>
      <c r="K207" s="188" t="n">
        <f aca="false">IF(H207="كم",320,IF(H207="نص كم",300,""))</f>
        <v>320</v>
      </c>
      <c r="L207" s="189" t="n">
        <v>1</v>
      </c>
      <c r="M207" s="24" t="n">
        <f aca="false">IF(OR(L207="",K207=""),"",L207*K207)</f>
        <v>320</v>
      </c>
      <c r="N207" s="24"/>
    </row>
    <row r="208" customFormat="false" ht="36" hidden="false" customHeight="true" outlineLevel="0" collapsed="false">
      <c r="D208" s="190" t="n">
        <v>203</v>
      </c>
      <c r="E208" s="190" t="s">
        <v>72</v>
      </c>
      <c r="F208" s="190" t="s">
        <v>55</v>
      </c>
      <c r="G208" s="24" t="s">
        <v>77</v>
      </c>
      <c r="H208" s="186" t="s">
        <v>83</v>
      </c>
      <c r="I208" s="187" t="s">
        <v>113</v>
      </c>
      <c r="J208" s="190" t="s">
        <v>116</v>
      </c>
      <c r="K208" s="188" t="n">
        <f aca="false">IF(H208="كم",320,IF(H208="نص كم",300,""))</f>
        <v>320</v>
      </c>
      <c r="L208" s="189" t="n">
        <v>2</v>
      </c>
      <c r="M208" s="190" t="n">
        <f aca="false">IF(OR(L208="",K208=""),"",L208*K208)</f>
        <v>640</v>
      </c>
      <c r="N208" s="24"/>
    </row>
    <row r="209" customFormat="false" ht="15" hidden="false" customHeight="true" outlineLevel="0" collapsed="false">
      <c r="D209" s="24" t="n">
        <v>204</v>
      </c>
      <c r="E209" s="190" t="s">
        <v>72</v>
      </c>
      <c r="F209" s="24" t="s">
        <v>56</v>
      </c>
      <c r="G209" s="24" t="s">
        <v>78</v>
      </c>
      <c r="H209" s="186" t="s">
        <v>83</v>
      </c>
      <c r="I209" s="187" t="s">
        <v>113</v>
      </c>
      <c r="J209" s="24" t="s">
        <v>116</v>
      </c>
      <c r="K209" s="188" t="n">
        <f aca="false">IF(H209="كم",320,IF(H209="نص كم",300,""))</f>
        <v>320</v>
      </c>
      <c r="L209" s="189" t="n">
        <v>1</v>
      </c>
      <c r="M209" s="24" t="n">
        <f aca="false">IF(OR(L209="",K209=""),"",L209*K209)</f>
        <v>320</v>
      </c>
      <c r="N209" s="24"/>
    </row>
    <row r="210" customFormat="false" ht="15" hidden="false" customHeight="true" outlineLevel="0" collapsed="false">
      <c r="D210" s="190" t="n">
        <v>205</v>
      </c>
      <c r="E210" s="190" t="s">
        <v>72</v>
      </c>
      <c r="F210" s="190" t="s">
        <v>48</v>
      </c>
      <c r="G210" s="24" t="s">
        <v>78</v>
      </c>
      <c r="H210" s="186" t="s">
        <v>83</v>
      </c>
      <c r="I210" s="187" t="s">
        <v>113</v>
      </c>
      <c r="J210" s="190" t="s">
        <v>116</v>
      </c>
      <c r="K210" s="188" t="n">
        <f aca="false">IF(H210="كم",320,IF(H210="نص كم",300,""))</f>
        <v>320</v>
      </c>
      <c r="L210" s="189" t="n">
        <v>5</v>
      </c>
      <c r="M210" s="190" t="n">
        <f aca="false">IF(OR(L210="",K210=""),"",L210*K210)</f>
        <v>1600</v>
      </c>
      <c r="N210" s="24"/>
    </row>
    <row r="211" customFormat="false" ht="15" hidden="false" customHeight="true" outlineLevel="0" collapsed="false">
      <c r="D211" s="24" t="n">
        <v>206</v>
      </c>
      <c r="E211" s="190" t="s">
        <v>72</v>
      </c>
      <c r="F211" s="24" t="s">
        <v>55</v>
      </c>
      <c r="G211" s="24" t="s">
        <v>78</v>
      </c>
      <c r="H211" s="186" t="s">
        <v>83</v>
      </c>
      <c r="I211" s="187" t="s">
        <v>113</v>
      </c>
      <c r="J211" s="24" t="s">
        <v>116</v>
      </c>
      <c r="K211" s="188" t="n">
        <f aca="false">IF(H211="كم",320,IF(H211="نص كم",300,""))</f>
        <v>320</v>
      </c>
      <c r="L211" s="189" t="n">
        <v>1</v>
      </c>
      <c r="M211" s="24" t="n">
        <f aca="false">IF(OR(L211="",K211=""),"",L211*K211)</f>
        <v>320</v>
      </c>
      <c r="N211" s="24"/>
    </row>
    <row r="212" customFormat="false" ht="15" hidden="false" customHeight="true" outlineLevel="0" collapsed="false">
      <c r="D212" s="190" t="n">
        <v>207</v>
      </c>
      <c r="E212" s="190" t="s">
        <v>72</v>
      </c>
      <c r="F212" s="190" t="s">
        <v>59</v>
      </c>
      <c r="G212" s="24" t="s">
        <v>78</v>
      </c>
      <c r="H212" s="186" t="s">
        <v>83</v>
      </c>
      <c r="I212" s="187" t="s">
        <v>113</v>
      </c>
      <c r="J212" s="190" t="s">
        <v>116</v>
      </c>
      <c r="K212" s="188" t="n">
        <f aca="false">IF(H212="كم",320,IF(H212="نص كم",300,""))</f>
        <v>320</v>
      </c>
      <c r="L212" s="189" t="n">
        <v>1</v>
      </c>
      <c r="M212" s="190" t="n">
        <f aca="false">IF(OR(L212="",K212=""),"",L212*K212)</f>
        <v>320</v>
      </c>
      <c r="N212" s="24"/>
    </row>
    <row r="213" customFormat="false" ht="15" hidden="false" customHeight="true" outlineLevel="0" collapsed="false">
      <c r="D213" s="24" t="n">
        <v>208</v>
      </c>
      <c r="E213" s="190" t="s">
        <v>72</v>
      </c>
      <c r="F213" s="24" t="s">
        <v>48</v>
      </c>
      <c r="G213" s="24" t="s">
        <v>80</v>
      </c>
      <c r="H213" s="186" t="s">
        <v>83</v>
      </c>
      <c r="I213" s="187" t="s">
        <v>113</v>
      </c>
      <c r="J213" s="24" t="s">
        <v>116</v>
      </c>
      <c r="K213" s="188" t="n">
        <f aca="false">IF(H213="كم",320,IF(H213="نص كم",300,""))</f>
        <v>320</v>
      </c>
      <c r="L213" s="189" t="n">
        <v>4</v>
      </c>
      <c r="M213" s="24" t="n">
        <f aca="false">IF(OR(L213="",K213=""),"",L213*K213)</f>
        <v>1280</v>
      </c>
      <c r="N213" s="24"/>
    </row>
    <row r="214" customFormat="false" ht="15" hidden="false" customHeight="true" outlineLevel="0" collapsed="false">
      <c r="D214" s="190" t="n">
        <v>209</v>
      </c>
      <c r="E214" s="190" t="s">
        <v>72</v>
      </c>
      <c r="F214" s="190" t="s">
        <v>49</v>
      </c>
      <c r="G214" s="24" t="s">
        <v>80</v>
      </c>
      <c r="H214" s="186" t="s">
        <v>83</v>
      </c>
      <c r="I214" s="187" t="s">
        <v>113</v>
      </c>
      <c r="J214" s="190" t="s">
        <v>116</v>
      </c>
      <c r="K214" s="188" t="n">
        <f aca="false">IF(H214="كم",320,IF(H214="نص كم",300,""))</f>
        <v>320</v>
      </c>
      <c r="L214" s="189" t="n">
        <v>1</v>
      </c>
      <c r="M214" s="190" t="n">
        <f aca="false">IF(OR(L214="",K214=""),"",L214*K214)</f>
        <v>320</v>
      </c>
      <c r="N214" s="24"/>
    </row>
    <row r="215" customFormat="false" ht="15" hidden="false" customHeight="true" outlineLevel="0" collapsed="false">
      <c r="D215" s="24" t="n">
        <v>210</v>
      </c>
      <c r="E215" s="190" t="s">
        <v>72</v>
      </c>
      <c r="F215" s="24" t="s">
        <v>55</v>
      </c>
      <c r="G215" s="24" t="s">
        <v>80</v>
      </c>
      <c r="H215" s="186" t="s">
        <v>83</v>
      </c>
      <c r="I215" s="187" t="s">
        <v>113</v>
      </c>
      <c r="J215" s="24" t="s">
        <v>116</v>
      </c>
      <c r="K215" s="188" t="n">
        <f aca="false">IF(H215="كم",320,IF(H215="نص كم",300,""))</f>
        <v>320</v>
      </c>
      <c r="L215" s="189" t="n">
        <v>3</v>
      </c>
      <c r="M215" s="24" t="n">
        <f aca="false">IF(OR(L215="",K215=""),"",L215*K215)</f>
        <v>960</v>
      </c>
      <c r="N215" s="24"/>
    </row>
    <row r="216" customFormat="false" ht="15" hidden="false" customHeight="true" outlineLevel="0" collapsed="false">
      <c r="D216" s="190" t="n">
        <v>211</v>
      </c>
      <c r="E216" s="190" t="s">
        <v>72</v>
      </c>
      <c r="F216" s="190" t="s">
        <v>54</v>
      </c>
      <c r="G216" s="24" t="s">
        <v>81</v>
      </c>
      <c r="H216" s="186" t="s">
        <v>83</v>
      </c>
      <c r="I216" s="187" t="s">
        <v>113</v>
      </c>
      <c r="J216" s="190" t="s">
        <v>116</v>
      </c>
      <c r="K216" s="188" t="n">
        <f aca="false">IF(H216="كم",320,IF(H216="نص كم",300,""))</f>
        <v>320</v>
      </c>
      <c r="L216" s="189" t="n">
        <v>2</v>
      </c>
      <c r="M216" s="190" t="n">
        <f aca="false">IF(OR(L216="",K216=""),"",L216*K216)</f>
        <v>640</v>
      </c>
      <c r="N216" s="24"/>
    </row>
    <row r="217" customFormat="false" ht="15" hidden="false" customHeight="true" outlineLevel="0" collapsed="false">
      <c r="D217" s="24" t="n">
        <v>212</v>
      </c>
      <c r="E217" s="190" t="s">
        <v>72</v>
      </c>
      <c r="F217" s="24" t="s">
        <v>57</v>
      </c>
      <c r="G217" s="24" t="s">
        <v>81</v>
      </c>
      <c r="H217" s="186" t="s">
        <v>83</v>
      </c>
      <c r="I217" s="187" t="s">
        <v>113</v>
      </c>
      <c r="J217" s="24" t="s">
        <v>116</v>
      </c>
      <c r="K217" s="188" t="n">
        <f aca="false">IF(H217="كم",320,IF(H217="نص كم",300,""))</f>
        <v>320</v>
      </c>
      <c r="L217" s="189" t="n">
        <v>2</v>
      </c>
      <c r="M217" s="24" t="n">
        <f aca="false">IF(OR(L217="",K217=""),"",L217*K217)</f>
        <v>640</v>
      </c>
      <c r="N217" s="24"/>
    </row>
    <row r="218" customFormat="false" ht="15" hidden="false" customHeight="true" outlineLevel="0" collapsed="false">
      <c r="D218" s="190" t="n">
        <v>213</v>
      </c>
      <c r="E218" s="190" t="s">
        <v>72</v>
      </c>
      <c r="F218" s="190" t="s">
        <v>55</v>
      </c>
      <c r="G218" s="24" t="s">
        <v>81</v>
      </c>
      <c r="H218" s="186" t="s">
        <v>83</v>
      </c>
      <c r="I218" s="187" t="s">
        <v>113</v>
      </c>
      <c r="J218" s="190" t="s">
        <v>116</v>
      </c>
      <c r="K218" s="188" t="n">
        <f aca="false">IF(H218="كم",320,IF(H218="نص كم",300,""))</f>
        <v>320</v>
      </c>
      <c r="L218" s="189" t="n">
        <v>1</v>
      </c>
      <c r="M218" s="190" t="n">
        <f aca="false">IF(OR(L218="",K218=""),"",L218*K218)</f>
        <v>320</v>
      </c>
      <c r="N218" s="24"/>
    </row>
    <row r="219" customFormat="false" ht="15" hidden="false" customHeight="true" outlineLevel="0" collapsed="false">
      <c r="D219" s="24" t="n">
        <v>214</v>
      </c>
      <c r="E219" s="190" t="s">
        <v>72</v>
      </c>
      <c r="F219" s="24" t="s">
        <v>49</v>
      </c>
      <c r="G219" s="24" t="s">
        <v>79</v>
      </c>
      <c r="H219" s="186" t="s">
        <v>83</v>
      </c>
      <c r="I219" s="187" t="s">
        <v>113</v>
      </c>
      <c r="J219" s="24" t="s">
        <v>116</v>
      </c>
      <c r="K219" s="188" t="n">
        <f aca="false">IF(H219="كم",320,IF(H219="نص كم",300,""))</f>
        <v>320</v>
      </c>
      <c r="L219" s="189" t="n">
        <v>3</v>
      </c>
      <c r="M219" s="24" t="n">
        <f aca="false">IF(OR(L219="",K219=""),"",L219*K219)</f>
        <v>960</v>
      </c>
      <c r="N219" s="24"/>
    </row>
    <row r="220" customFormat="false" ht="15" hidden="false" customHeight="true" outlineLevel="0" collapsed="false">
      <c r="D220" s="190" t="n">
        <v>215</v>
      </c>
      <c r="E220" s="190" t="s">
        <v>72</v>
      </c>
      <c r="F220" s="190" t="s">
        <v>55</v>
      </c>
      <c r="G220" s="24" t="s">
        <v>79</v>
      </c>
      <c r="H220" s="186" t="s">
        <v>83</v>
      </c>
      <c r="I220" s="187" t="s">
        <v>113</v>
      </c>
      <c r="J220" s="190" t="s">
        <v>116</v>
      </c>
      <c r="K220" s="188" t="n">
        <f aca="false">IF(H220="كم",320,IF(H220="نص كم",300,""))</f>
        <v>320</v>
      </c>
      <c r="L220" s="189" t="n">
        <v>4</v>
      </c>
      <c r="M220" s="190" t="n">
        <f aca="false">IF(OR(L220="",K220=""),"",L220*K220)</f>
        <v>1280</v>
      </c>
      <c r="N220" s="24"/>
    </row>
    <row r="221" customFormat="false" ht="15" hidden="false" customHeight="true" outlineLevel="0" collapsed="false">
      <c r="D221" s="24" t="n">
        <v>216</v>
      </c>
      <c r="E221" s="190" t="s">
        <v>72</v>
      </c>
      <c r="F221" s="24" t="s">
        <v>58</v>
      </c>
      <c r="G221" s="24" t="s">
        <v>79</v>
      </c>
      <c r="H221" s="186" t="s">
        <v>83</v>
      </c>
      <c r="I221" s="187" t="s">
        <v>113</v>
      </c>
      <c r="J221" s="24" t="s">
        <v>116</v>
      </c>
      <c r="K221" s="188" t="n">
        <f aca="false">IF(H221="كم",320,IF(H221="نص كم",300,""))</f>
        <v>320</v>
      </c>
      <c r="L221" s="189" t="n">
        <v>1</v>
      </c>
      <c r="M221" s="24" t="n">
        <f aca="false">IF(OR(L221="",K221=""),"",L221*K221)</f>
        <v>320</v>
      </c>
      <c r="N221" s="24"/>
    </row>
    <row r="222" customFormat="false" ht="15" hidden="false" customHeight="true" outlineLevel="0" collapsed="false">
      <c r="D222" s="190" t="n">
        <v>217</v>
      </c>
      <c r="E222" s="190" t="s">
        <v>72</v>
      </c>
      <c r="F222" s="190" t="s">
        <v>48</v>
      </c>
      <c r="G222" s="24" t="s">
        <v>79</v>
      </c>
      <c r="H222" s="186" t="s">
        <v>83</v>
      </c>
      <c r="I222" s="187" t="s">
        <v>113</v>
      </c>
      <c r="J222" s="190" t="s">
        <v>116</v>
      </c>
      <c r="K222" s="188" t="n">
        <f aca="false">IF(H222="كم",320,IF(H222="نص كم",300,""))</f>
        <v>320</v>
      </c>
      <c r="L222" s="189" t="n">
        <v>2</v>
      </c>
      <c r="M222" s="190" t="n">
        <f aca="false">IF(OR(L222="",K222=""),"",L222*K222)</f>
        <v>640</v>
      </c>
      <c r="N222" s="24"/>
    </row>
    <row r="223" customFormat="false" ht="15" hidden="false" customHeight="true" outlineLevel="0" collapsed="false">
      <c r="D223" s="24" t="n">
        <v>218</v>
      </c>
      <c r="E223" s="190" t="s">
        <v>72</v>
      </c>
      <c r="F223" s="24" t="s">
        <v>54</v>
      </c>
      <c r="G223" s="24" t="s">
        <v>79</v>
      </c>
      <c r="H223" s="186" t="s">
        <v>83</v>
      </c>
      <c r="I223" s="187" t="s">
        <v>113</v>
      </c>
      <c r="J223" s="24" t="s">
        <v>116</v>
      </c>
      <c r="K223" s="188" t="n">
        <f aca="false">IF(H223="كم",320,IF(H223="نص كم",300,""))</f>
        <v>320</v>
      </c>
      <c r="L223" s="189" t="n">
        <v>2</v>
      </c>
      <c r="M223" s="24" t="n">
        <f aca="false">IF(OR(L223="",K223=""),"",L223*K223)</f>
        <v>640</v>
      </c>
      <c r="N223" s="24"/>
    </row>
    <row r="224" customFormat="false" ht="15" hidden="false" customHeight="true" outlineLevel="0" collapsed="false">
      <c r="D224" s="190" t="n">
        <v>219</v>
      </c>
      <c r="E224" s="190" t="s">
        <v>72</v>
      </c>
      <c r="F224" s="190" t="s">
        <v>56</v>
      </c>
      <c r="G224" s="24" t="s">
        <v>79</v>
      </c>
      <c r="H224" s="186" t="s">
        <v>83</v>
      </c>
      <c r="I224" s="187" t="s">
        <v>113</v>
      </c>
      <c r="J224" s="190" t="s">
        <v>116</v>
      </c>
      <c r="K224" s="188" t="n">
        <f aca="false">IF(H224="كم",320,IF(H224="نص كم",300,""))</f>
        <v>320</v>
      </c>
      <c r="L224" s="189" t="n">
        <v>1</v>
      </c>
      <c r="M224" s="190" t="n">
        <f aca="false">IF(OR(L224="",K224=""),"",L224*K224)</f>
        <v>320</v>
      </c>
      <c r="N224" s="24"/>
    </row>
    <row r="225" customFormat="false" ht="15" hidden="false" customHeight="true" outlineLevel="0" collapsed="false">
      <c r="D225" s="24" t="n">
        <v>220</v>
      </c>
      <c r="E225" s="190" t="s">
        <v>69</v>
      </c>
      <c r="F225" s="24" t="s">
        <v>45</v>
      </c>
      <c r="G225" s="24" t="s">
        <v>77</v>
      </c>
      <c r="H225" s="186" t="s">
        <v>83</v>
      </c>
      <c r="I225" s="187"/>
      <c r="J225" s="24" t="s">
        <v>116</v>
      </c>
      <c r="K225" s="188" t="n">
        <f aca="false">IF(H225="كم",320,IF(H225="نص كم",300,""))</f>
        <v>320</v>
      </c>
      <c r="L225" s="189" t="n">
        <v>2</v>
      </c>
      <c r="M225" s="24" t="n">
        <f aca="false">IF(OR(L225="",K225=""),"",L225*K225)</f>
        <v>640</v>
      </c>
      <c r="N225" s="24"/>
    </row>
    <row r="226" customFormat="false" ht="15" hidden="false" customHeight="true" outlineLevel="0" collapsed="false">
      <c r="D226" s="190" t="n">
        <v>221</v>
      </c>
      <c r="E226" s="190" t="s">
        <v>69</v>
      </c>
      <c r="F226" s="190" t="s">
        <v>56</v>
      </c>
      <c r="G226" s="24" t="s">
        <v>77</v>
      </c>
      <c r="H226" s="186" t="s">
        <v>83</v>
      </c>
      <c r="I226" s="187"/>
      <c r="J226" s="190" t="s">
        <v>116</v>
      </c>
      <c r="K226" s="188" t="n">
        <f aca="false">IF(H226="كم",320,IF(H226="نص كم",300,""))</f>
        <v>320</v>
      </c>
      <c r="L226" s="189" t="n">
        <v>1</v>
      </c>
      <c r="M226" s="190" t="n">
        <f aca="false">IF(OR(L226="",K226=""),"",L226*K226)</f>
        <v>320</v>
      </c>
      <c r="N226" s="24"/>
    </row>
    <row r="227" customFormat="false" ht="34.5" hidden="false" customHeight="true" outlineLevel="0" collapsed="false">
      <c r="D227" s="24" t="n">
        <v>222</v>
      </c>
      <c r="E227" s="190" t="s">
        <v>69</v>
      </c>
      <c r="F227" s="24" t="s">
        <v>54</v>
      </c>
      <c r="G227" s="24" t="s">
        <v>78</v>
      </c>
      <c r="H227" s="186" t="s">
        <v>83</v>
      </c>
      <c r="I227" s="187"/>
      <c r="J227" s="24" t="s">
        <v>116</v>
      </c>
      <c r="K227" s="188" t="n">
        <f aca="false">IF(H227="كم",320,IF(H227="نص كم",300,""))</f>
        <v>320</v>
      </c>
      <c r="L227" s="189" t="n">
        <v>1</v>
      </c>
      <c r="M227" s="24" t="n">
        <f aca="false">IF(OR(L227="",K227=""),"",L227*K227)</f>
        <v>320</v>
      </c>
      <c r="N227" s="24"/>
    </row>
    <row r="228" customFormat="false" ht="15" hidden="false" customHeight="true" outlineLevel="0" collapsed="false">
      <c r="D228" s="190" t="n">
        <v>223</v>
      </c>
      <c r="E228" s="190" t="s">
        <v>69</v>
      </c>
      <c r="F228" s="190" t="s">
        <v>56</v>
      </c>
      <c r="G228" s="24" t="s">
        <v>78</v>
      </c>
      <c r="H228" s="186" t="s">
        <v>83</v>
      </c>
      <c r="I228" s="187"/>
      <c r="J228" s="190" t="s">
        <v>116</v>
      </c>
      <c r="K228" s="188" t="n">
        <f aca="false">IF(H228="كم",320,IF(H228="نص كم",300,""))</f>
        <v>320</v>
      </c>
      <c r="L228" s="189" t="n">
        <v>1</v>
      </c>
      <c r="M228" s="190" t="n">
        <f aca="false">IF(OR(L228="",K228=""),"",L228*K228)</f>
        <v>320</v>
      </c>
      <c r="N228" s="24"/>
    </row>
    <row r="229" customFormat="false" ht="15" hidden="false" customHeight="true" outlineLevel="0" collapsed="false">
      <c r="D229" s="24" t="n">
        <v>224</v>
      </c>
      <c r="E229" s="190" t="s">
        <v>69</v>
      </c>
      <c r="F229" s="24" t="s">
        <v>54</v>
      </c>
      <c r="G229" s="24" t="s">
        <v>80</v>
      </c>
      <c r="H229" s="186" t="s">
        <v>83</v>
      </c>
      <c r="I229" s="187"/>
      <c r="J229" s="24" t="s">
        <v>116</v>
      </c>
      <c r="K229" s="188" t="n">
        <f aca="false">IF(H229="كم",320,IF(H229="نص كم",300,""))</f>
        <v>320</v>
      </c>
      <c r="L229" s="189" t="n">
        <v>2</v>
      </c>
      <c r="M229" s="24" t="n">
        <f aca="false">IF(OR(L229="",K229=""),"",L229*K229)</f>
        <v>640</v>
      </c>
      <c r="N229" s="24"/>
    </row>
    <row r="230" customFormat="false" ht="15" hidden="false" customHeight="true" outlineLevel="0" collapsed="false">
      <c r="D230" s="190" t="n">
        <v>225</v>
      </c>
      <c r="E230" s="190" t="s">
        <v>69</v>
      </c>
      <c r="F230" s="190" t="s">
        <v>58</v>
      </c>
      <c r="G230" s="24" t="s">
        <v>80</v>
      </c>
      <c r="H230" s="186" t="s">
        <v>83</v>
      </c>
      <c r="I230" s="187"/>
      <c r="J230" s="190" t="s">
        <v>116</v>
      </c>
      <c r="K230" s="188" t="n">
        <f aca="false">IF(H230="كم",320,IF(H230="نص كم",300,""))</f>
        <v>320</v>
      </c>
      <c r="L230" s="189" t="n">
        <v>1</v>
      </c>
      <c r="M230" s="190" t="n">
        <f aca="false">IF(OR(L230="",K230=""),"",L230*K230)</f>
        <v>320</v>
      </c>
      <c r="N230" s="24"/>
    </row>
    <row r="231" customFormat="false" ht="15" hidden="false" customHeight="true" outlineLevel="0" collapsed="false">
      <c r="D231" s="24" t="n">
        <v>226</v>
      </c>
      <c r="E231" s="190" t="s">
        <v>69</v>
      </c>
      <c r="F231" s="24" t="s">
        <v>55</v>
      </c>
      <c r="G231" s="24" t="s">
        <v>80</v>
      </c>
      <c r="H231" s="186" t="s">
        <v>83</v>
      </c>
      <c r="I231" s="187"/>
      <c r="J231" s="24" t="s">
        <v>116</v>
      </c>
      <c r="K231" s="188" t="n">
        <f aca="false">IF(H231="كم",320,IF(H231="نص كم",300,""))</f>
        <v>320</v>
      </c>
      <c r="L231" s="189" t="n">
        <v>1</v>
      </c>
      <c r="M231" s="24" t="n">
        <f aca="false">IF(OR(L231="",K231=""),"",L231*K231)</f>
        <v>320</v>
      </c>
      <c r="N231" s="24"/>
    </row>
    <row r="232" customFormat="false" ht="15" hidden="false" customHeight="true" outlineLevel="0" collapsed="false">
      <c r="D232" s="190" t="n">
        <v>227</v>
      </c>
      <c r="E232" s="190" t="s">
        <v>69</v>
      </c>
      <c r="F232" s="190" t="s">
        <v>54</v>
      </c>
      <c r="G232" s="24" t="s">
        <v>81</v>
      </c>
      <c r="H232" s="186" t="s">
        <v>83</v>
      </c>
      <c r="I232" s="187"/>
      <c r="J232" s="190" t="s">
        <v>116</v>
      </c>
      <c r="K232" s="188" t="n">
        <f aca="false">IF(H232="كم",320,IF(H232="نص كم",300,""))</f>
        <v>320</v>
      </c>
      <c r="L232" s="189" t="n">
        <v>1</v>
      </c>
      <c r="M232" s="190" t="n">
        <f aca="false">IF(OR(L232="",K232=""),"",L232*K232)</f>
        <v>320</v>
      </c>
      <c r="N232" s="24"/>
    </row>
    <row r="233" customFormat="false" ht="15" hidden="false" customHeight="true" outlineLevel="0" collapsed="false">
      <c r="D233" s="24" t="n">
        <v>228</v>
      </c>
      <c r="E233" s="24" t="s">
        <v>69</v>
      </c>
      <c r="F233" s="24" t="s">
        <v>54</v>
      </c>
      <c r="G233" s="24" t="s">
        <v>85</v>
      </c>
      <c r="H233" s="186" t="s">
        <v>83</v>
      </c>
      <c r="I233" s="187"/>
      <c r="J233" s="24" t="s">
        <v>116</v>
      </c>
      <c r="K233" s="188" t="n">
        <f aca="false">IF(H233="كم",320,IF(H233="نص كم",300,""))</f>
        <v>320</v>
      </c>
      <c r="L233" s="189" t="n">
        <v>1</v>
      </c>
      <c r="M233" s="24" t="n">
        <f aca="false">IF(OR(L233="",K233=""),"",L233*K233)</f>
        <v>320</v>
      </c>
      <c r="N233" s="24"/>
    </row>
    <row r="234" customFormat="false" ht="15" hidden="false" customHeight="true" outlineLevel="0" collapsed="false">
      <c r="D234" s="190" t="n">
        <v>229</v>
      </c>
      <c r="E234" s="24" t="s">
        <v>72</v>
      </c>
      <c r="F234" s="190" t="s">
        <v>47</v>
      </c>
      <c r="G234" s="24" t="s">
        <v>76</v>
      </c>
      <c r="H234" s="186" t="s">
        <v>83</v>
      </c>
      <c r="I234" s="187" t="s">
        <v>112</v>
      </c>
      <c r="J234" s="190" t="s">
        <v>116</v>
      </c>
      <c r="K234" s="188" t="n">
        <f aca="false">IF(H234="كم",320,IF(H234="نص كم",300,""))</f>
        <v>320</v>
      </c>
      <c r="L234" s="189" t="n">
        <v>2</v>
      </c>
      <c r="M234" s="190" t="n">
        <f aca="false">IF(OR(L234="",K234=""),"",L234*K234)</f>
        <v>640</v>
      </c>
      <c r="N234" s="24"/>
    </row>
    <row r="235" customFormat="false" ht="15" hidden="false" customHeight="true" outlineLevel="0" collapsed="false">
      <c r="D235" s="24" t="n">
        <v>230</v>
      </c>
      <c r="E235" s="24" t="s">
        <v>72</v>
      </c>
      <c r="F235" s="24" t="s">
        <v>57</v>
      </c>
      <c r="G235" s="24" t="s">
        <v>76</v>
      </c>
      <c r="H235" s="186" t="s">
        <v>83</v>
      </c>
      <c r="I235" s="187" t="s">
        <v>112</v>
      </c>
      <c r="J235" s="24" t="s">
        <v>116</v>
      </c>
      <c r="K235" s="188" t="n">
        <f aca="false">IF(H235="كم",320,IF(H235="نص كم",300,""))</f>
        <v>320</v>
      </c>
      <c r="L235" s="189" t="n">
        <v>2</v>
      </c>
      <c r="M235" s="24" t="n">
        <f aca="false">IF(OR(L235="",K235=""),"",L235*K235)</f>
        <v>640</v>
      </c>
      <c r="N235" s="24"/>
    </row>
    <row r="236" customFormat="false" ht="15" hidden="false" customHeight="true" outlineLevel="0" collapsed="false">
      <c r="D236" s="190" t="n">
        <v>231</v>
      </c>
      <c r="E236" s="24" t="s">
        <v>72</v>
      </c>
      <c r="F236" s="190" t="s">
        <v>55</v>
      </c>
      <c r="G236" s="24" t="s">
        <v>76</v>
      </c>
      <c r="H236" s="186" t="s">
        <v>83</v>
      </c>
      <c r="I236" s="187" t="s">
        <v>112</v>
      </c>
      <c r="J236" s="190" t="s">
        <v>116</v>
      </c>
      <c r="K236" s="188" t="n">
        <f aca="false">IF(H236="كم",320,IF(H236="نص كم",300,""))</f>
        <v>320</v>
      </c>
      <c r="L236" s="189" t="n">
        <v>2</v>
      </c>
      <c r="M236" s="190" t="n">
        <f aca="false">IF(OR(L236="",K236=""),"",L236*K236)</f>
        <v>640</v>
      </c>
      <c r="N236" s="24"/>
    </row>
    <row r="237" customFormat="false" ht="15" hidden="false" customHeight="true" outlineLevel="0" collapsed="false">
      <c r="D237" s="24" t="n">
        <v>232</v>
      </c>
      <c r="E237" s="24" t="s">
        <v>72</v>
      </c>
      <c r="F237" s="24" t="s">
        <v>55</v>
      </c>
      <c r="G237" s="24" t="s">
        <v>77</v>
      </c>
      <c r="H237" s="186" t="s">
        <v>83</v>
      </c>
      <c r="I237" s="187" t="s">
        <v>112</v>
      </c>
      <c r="J237" s="24" t="s">
        <v>116</v>
      </c>
      <c r="K237" s="188" t="n">
        <f aca="false">IF(H237="كم",320,IF(H237="نص كم",300,""))</f>
        <v>320</v>
      </c>
      <c r="L237" s="189" t="n">
        <v>7</v>
      </c>
      <c r="M237" s="24" t="n">
        <f aca="false">IF(OR(L237="",K237=""),"",L237*K237)</f>
        <v>2240</v>
      </c>
      <c r="N237" s="24"/>
    </row>
    <row r="238" customFormat="false" ht="15" hidden="false" customHeight="true" outlineLevel="0" collapsed="false">
      <c r="D238" s="190" t="n">
        <v>233</v>
      </c>
      <c r="E238" s="24" t="s">
        <v>72</v>
      </c>
      <c r="F238" s="190" t="s">
        <v>56</v>
      </c>
      <c r="G238" s="24" t="s">
        <v>77</v>
      </c>
      <c r="H238" s="186" t="s">
        <v>83</v>
      </c>
      <c r="I238" s="187" t="s">
        <v>112</v>
      </c>
      <c r="J238" s="190" t="s">
        <v>116</v>
      </c>
      <c r="K238" s="188" t="n">
        <f aca="false">IF(H238="كم",320,IF(H238="نص كم",300,""))</f>
        <v>320</v>
      </c>
      <c r="L238" s="189" t="n">
        <v>3</v>
      </c>
      <c r="M238" s="190" t="n">
        <f aca="false">IF(OR(L238="",K238=""),"",L238*K238)</f>
        <v>960</v>
      </c>
      <c r="N238" s="24"/>
    </row>
    <row r="239" customFormat="false" ht="15" hidden="false" customHeight="true" outlineLevel="0" collapsed="false">
      <c r="D239" s="24" t="n">
        <v>234</v>
      </c>
      <c r="E239" s="24" t="s">
        <v>72</v>
      </c>
      <c r="F239" s="24" t="s">
        <v>48</v>
      </c>
      <c r="G239" s="24" t="s">
        <v>77</v>
      </c>
      <c r="H239" s="186" t="s">
        <v>83</v>
      </c>
      <c r="I239" s="187" t="s">
        <v>112</v>
      </c>
      <c r="J239" s="24" t="s">
        <v>116</v>
      </c>
      <c r="K239" s="188" t="n">
        <f aca="false">IF(H239="كم",320,IF(H239="نص كم",300,""))</f>
        <v>320</v>
      </c>
      <c r="L239" s="189" t="n">
        <v>3</v>
      </c>
      <c r="M239" s="24" t="n">
        <f aca="false">IF(OR(L239="",K239=""),"",L239*K239)</f>
        <v>960</v>
      </c>
      <c r="N239" s="24"/>
    </row>
    <row r="240" customFormat="false" ht="15" hidden="false" customHeight="true" outlineLevel="0" collapsed="false">
      <c r="D240" s="190" t="n">
        <v>235</v>
      </c>
      <c r="E240" s="24" t="s">
        <v>72</v>
      </c>
      <c r="F240" s="190" t="s">
        <v>47</v>
      </c>
      <c r="G240" s="24" t="s">
        <v>77</v>
      </c>
      <c r="H240" s="186" t="s">
        <v>83</v>
      </c>
      <c r="I240" s="187" t="s">
        <v>112</v>
      </c>
      <c r="J240" s="190" t="s">
        <v>116</v>
      </c>
      <c r="K240" s="188" t="n">
        <f aca="false">IF(H240="كم",320,IF(H240="نص كم",300,""))</f>
        <v>320</v>
      </c>
      <c r="L240" s="189" t="n">
        <v>1</v>
      </c>
      <c r="M240" s="190" t="n">
        <f aca="false">IF(OR(L240="",K240=""),"",L240*K240)</f>
        <v>320</v>
      </c>
      <c r="N240" s="24"/>
    </row>
    <row r="241" customFormat="false" ht="15" hidden="false" customHeight="true" outlineLevel="0" collapsed="false">
      <c r="D241" s="24" t="n">
        <v>236</v>
      </c>
      <c r="E241" s="24" t="s">
        <v>72</v>
      </c>
      <c r="F241" s="24" t="s">
        <v>45</v>
      </c>
      <c r="G241" s="24" t="s">
        <v>77</v>
      </c>
      <c r="H241" s="186" t="s">
        <v>83</v>
      </c>
      <c r="I241" s="187" t="s">
        <v>112</v>
      </c>
      <c r="J241" s="24" t="s">
        <v>116</v>
      </c>
      <c r="K241" s="188" t="n">
        <f aca="false">IF(H241="كم",320,IF(H241="نص كم",300,""))</f>
        <v>320</v>
      </c>
      <c r="L241" s="189" t="n">
        <v>2</v>
      </c>
      <c r="M241" s="24" t="n">
        <f aca="false">IF(OR(L241="",K241=""),"",L241*K241)</f>
        <v>640</v>
      </c>
      <c r="N241" s="24"/>
    </row>
    <row r="242" customFormat="false" ht="15" hidden="false" customHeight="true" outlineLevel="0" collapsed="false">
      <c r="D242" s="190" t="n">
        <v>237</v>
      </c>
      <c r="E242" s="24" t="s">
        <v>72</v>
      </c>
      <c r="F242" s="190" t="s">
        <v>57</v>
      </c>
      <c r="G242" s="24" t="s">
        <v>77</v>
      </c>
      <c r="H242" s="186" t="s">
        <v>83</v>
      </c>
      <c r="I242" s="187" t="s">
        <v>112</v>
      </c>
      <c r="J242" s="190" t="s">
        <v>116</v>
      </c>
      <c r="K242" s="188" t="n">
        <f aca="false">IF(H242="كم",320,IF(H242="نص كم",300,""))</f>
        <v>320</v>
      </c>
      <c r="L242" s="189" t="n">
        <v>2</v>
      </c>
      <c r="M242" s="190" t="n">
        <f aca="false">IF(OR(L242="",K242=""),"",L242*K242)</f>
        <v>640</v>
      </c>
      <c r="N242" s="24"/>
    </row>
    <row r="243" customFormat="false" ht="15" hidden="false" customHeight="true" outlineLevel="0" collapsed="false">
      <c r="D243" s="24" t="n">
        <v>238</v>
      </c>
      <c r="E243" s="24" t="s">
        <v>72</v>
      </c>
      <c r="F243" s="24" t="s">
        <v>52</v>
      </c>
      <c r="G243" s="24" t="s">
        <v>77</v>
      </c>
      <c r="H243" s="186" t="s">
        <v>83</v>
      </c>
      <c r="I243" s="187" t="s">
        <v>112</v>
      </c>
      <c r="J243" s="24" t="s">
        <v>116</v>
      </c>
      <c r="K243" s="188" t="n">
        <f aca="false">IF(H243="كم",320,IF(H243="نص كم",300,""))</f>
        <v>320</v>
      </c>
      <c r="L243" s="189" t="n">
        <v>1</v>
      </c>
      <c r="M243" s="24" t="n">
        <f aca="false">IF(OR(L243="",K243=""),"",L243*K243)</f>
        <v>320</v>
      </c>
      <c r="N243" s="24"/>
    </row>
    <row r="244" customFormat="false" ht="15" hidden="false" customHeight="true" outlineLevel="0" collapsed="false">
      <c r="D244" s="190" t="n">
        <v>239</v>
      </c>
      <c r="E244" s="24" t="s">
        <v>72</v>
      </c>
      <c r="F244" s="190" t="s">
        <v>54</v>
      </c>
      <c r="G244" s="24" t="s">
        <v>78</v>
      </c>
      <c r="H244" s="186" t="s">
        <v>83</v>
      </c>
      <c r="I244" s="187" t="s">
        <v>112</v>
      </c>
      <c r="J244" s="190" t="s">
        <v>116</v>
      </c>
      <c r="K244" s="188" t="n">
        <f aca="false">IF(H244="كم",320,IF(H244="نص كم",300,""))</f>
        <v>320</v>
      </c>
      <c r="L244" s="189" t="n">
        <v>3</v>
      </c>
      <c r="M244" s="190" t="n">
        <f aca="false">IF(OR(L244="",K244=""),"",L244*K244)</f>
        <v>960</v>
      </c>
      <c r="N244" s="24"/>
    </row>
    <row r="245" customFormat="false" ht="15" hidden="false" customHeight="true" outlineLevel="0" collapsed="false">
      <c r="D245" s="24" t="n">
        <v>240</v>
      </c>
      <c r="E245" s="24" t="s">
        <v>72</v>
      </c>
      <c r="F245" s="24" t="s">
        <v>47</v>
      </c>
      <c r="G245" s="24" t="s">
        <v>78</v>
      </c>
      <c r="H245" s="186" t="s">
        <v>83</v>
      </c>
      <c r="I245" s="187" t="s">
        <v>112</v>
      </c>
      <c r="J245" s="24" t="s">
        <v>116</v>
      </c>
      <c r="K245" s="188" t="n">
        <f aca="false">IF(H245="كم",320,IF(H245="نص كم",300,""))</f>
        <v>320</v>
      </c>
      <c r="L245" s="189" t="n">
        <v>1</v>
      </c>
      <c r="M245" s="24" t="n">
        <f aca="false">IF(OR(L245="",K245=""),"",L245*K245)</f>
        <v>320</v>
      </c>
      <c r="N245" s="24"/>
    </row>
    <row r="246" customFormat="false" ht="15" hidden="false" customHeight="true" outlineLevel="0" collapsed="false">
      <c r="D246" s="190" t="n">
        <v>241</v>
      </c>
      <c r="E246" s="24" t="s">
        <v>72</v>
      </c>
      <c r="F246" s="190" t="s">
        <v>48</v>
      </c>
      <c r="G246" s="24" t="s">
        <v>78</v>
      </c>
      <c r="H246" s="186" t="s">
        <v>83</v>
      </c>
      <c r="I246" s="187" t="s">
        <v>112</v>
      </c>
      <c r="J246" s="190" t="s">
        <v>116</v>
      </c>
      <c r="K246" s="188" t="n">
        <f aca="false">IF(H246="كم",320,IF(H246="نص كم",300,""))</f>
        <v>320</v>
      </c>
      <c r="L246" s="189" t="n">
        <v>2</v>
      </c>
      <c r="M246" s="190" t="n">
        <f aca="false">IF(OR(L246="",K246=""),"",L246*K246)</f>
        <v>640</v>
      </c>
      <c r="N246" s="24"/>
    </row>
    <row r="247" customFormat="false" ht="15" hidden="false" customHeight="true" outlineLevel="0" collapsed="false">
      <c r="D247" s="24" t="n">
        <v>242</v>
      </c>
      <c r="E247" s="24" t="s">
        <v>72</v>
      </c>
      <c r="F247" s="24" t="s">
        <v>56</v>
      </c>
      <c r="G247" s="24" t="s">
        <v>78</v>
      </c>
      <c r="H247" s="186" t="s">
        <v>83</v>
      </c>
      <c r="I247" s="187" t="s">
        <v>112</v>
      </c>
      <c r="J247" s="24" t="s">
        <v>116</v>
      </c>
      <c r="K247" s="188" t="n">
        <f aca="false">IF(H247="كم",320,IF(H247="نص كم",300,""))</f>
        <v>320</v>
      </c>
      <c r="L247" s="189" t="n">
        <v>1</v>
      </c>
      <c r="M247" s="24" t="n">
        <f aca="false">IF(OR(L247="",K247=""),"",L247*K247)</f>
        <v>320</v>
      </c>
      <c r="N247" s="24"/>
    </row>
    <row r="248" customFormat="false" ht="15" hidden="false" customHeight="true" outlineLevel="0" collapsed="false">
      <c r="D248" s="190" t="n">
        <v>243</v>
      </c>
      <c r="E248" s="24" t="s">
        <v>72</v>
      </c>
      <c r="F248" s="190" t="s">
        <v>54</v>
      </c>
      <c r="G248" s="24" t="s">
        <v>79</v>
      </c>
      <c r="H248" s="186" t="s">
        <v>83</v>
      </c>
      <c r="I248" s="187" t="s">
        <v>112</v>
      </c>
      <c r="J248" s="190" t="s">
        <v>116</v>
      </c>
      <c r="K248" s="188" t="n">
        <f aca="false">IF(H248="كم",320,IF(H248="نص كم",300,""))</f>
        <v>320</v>
      </c>
      <c r="L248" s="189" t="n">
        <v>5</v>
      </c>
      <c r="M248" s="190" t="n">
        <f aca="false">IF(OR(L248="",K248=""),"",L248*K248)</f>
        <v>1600</v>
      </c>
      <c r="N248" s="24"/>
    </row>
    <row r="249" customFormat="false" ht="34.5" hidden="false" customHeight="true" outlineLevel="0" collapsed="false">
      <c r="D249" s="24" t="n">
        <v>244</v>
      </c>
      <c r="E249" s="24" t="s">
        <v>72</v>
      </c>
      <c r="F249" s="24" t="s">
        <v>57</v>
      </c>
      <c r="G249" s="24" t="s">
        <v>79</v>
      </c>
      <c r="H249" s="186" t="s">
        <v>83</v>
      </c>
      <c r="I249" s="187" t="s">
        <v>112</v>
      </c>
      <c r="J249" s="24" t="s">
        <v>116</v>
      </c>
      <c r="K249" s="188" t="n">
        <f aca="false">IF(H249="كم",320,IF(H249="نص كم",300,""))</f>
        <v>320</v>
      </c>
      <c r="L249" s="189" t="n">
        <v>2</v>
      </c>
      <c r="M249" s="24" t="n">
        <f aca="false">IF(OR(L249="",K249=""),"",L249*K249)</f>
        <v>640</v>
      </c>
      <c r="N249" s="24"/>
    </row>
    <row r="250" customFormat="false" ht="15" hidden="false" customHeight="true" outlineLevel="0" collapsed="false">
      <c r="D250" s="190" t="n">
        <v>245</v>
      </c>
      <c r="E250" s="24" t="s">
        <v>72</v>
      </c>
      <c r="F250" s="190" t="s">
        <v>47</v>
      </c>
      <c r="G250" s="24" t="s">
        <v>79</v>
      </c>
      <c r="H250" s="186" t="s">
        <v>83</v>
      </c>
      <c r="I250" s="187" t="s">
        <v>112</v>
      </c>
      <c r="J250" s="190" t="s">
        <v>116</v>
      </c>
      <c r="K250" s="188" t="n">
        <f aca="false">IF(H250="كم",320,IF(H250="نص كم",300,""))</f>
        <v>320</v>
      </c>
      <c r="L250" s="189" t="n">
        <v>1</v>
      </c>
      <c r="M250" s="190" t="n">
        <f aca="false">IF(OR(L250="",K250=""),"",L250*K250)</f>
        <v>320</v>
      </c>
      <c r="N250" s="24"/>
    </row>
    <row r="251" customFormat="false" ht="15" hidden="false" customHeight="true" outlineLevel="0" collapsed="false">
      <c r="D251" s="24" t="n">
        <v>246</v>
      </c>
      <c r="E251" s="24" t="s">
        <v>72</v>
      </c>
      <c r="F251" s="24" t="s">
        <v>48</v>
      </c>
      <c r="G251" s="24" t="s">
        <v>79</v>
      </c>
      <c r="H251" s="186" t="s">
        <v>83</v>
      </c>
      <c r="I251" s="187" t="s">
        <v>112</v>
      </c>
      <c r="J251" s="24" t="s">
        <v>116</v>
      </c>
      <c r="K251" s="188" t="n">
        <f aca="false">IF(H251="كم",320,IF(H251="نص كم",300,""))</f>
        <v>320</v>
      </c>
      <c r="L251" s="189" t="n">
        <v>1</v>
      </c>
      <c r="M251" s="24" t="n">
        <f aca="false">IF(OR(L251="",K251=""),"",L251*K251)</f>
        <v>320</v>
      </c>
      <c r="N251" s="24"/>
    </row>
    <row r="252" customFormat="false" ht="15" hidden="false" customHeight="true" outlineLevel="0" collapsed="false">
      <c r="D252" s="190" t="n">
        <v>247</v>
      </c>
      <c r="E252" s="24" t="s">
        <v>72</v>
      </c>
      <c r="F252" s="190" t="s">
        <v>54</v>
      </c>
      <c r="G252" s="24" t="s">
        <v>80</v>
      </c>
      <c r="H252" s="186" t="s">
        <v>83</v>
      </c>
      <c r="I252" s="187" t="s">
        <v>112</v>
      </c>
      <c r="J252" s="190" t="s">
        <v>116</v>
      </c>
      <c r="K252" s="188" t="n">
        <f aca="false">IF(H252="كم",320,IF(H252="نص كم",300,""))</f>
        <v>320</v>
      </c>
      <c r="L252" s="189" t="n">
        <v>4</v>
      </c>
      <c r="M252" s="190" t="n">
        <f aca="false">IF(OR(L252="",K252=""),"",L252*K252)</f>
        <v>1280</v>
      </c>
      <c r="N252" s="24"/>
    </row>
    <row r="253" customFormat="false" ht="15" hidden="false" customHeight="true" outlineLevel="0" collapsed="false">
      <c r="D253" s="24" t="n">
        <v>248</v>
      </c>
      <c r="E253" s="24" t="s">
        <v>72</v>
      </c>
      <c r="F253" s="24" t="s">
        <v>47</v>
      </c>
      <c r="G253" s="24" t="s">
        <v>80</v>
      </c>
      <c r="H253" s="186" t="s">
        <v>83</v>
      </c>
      <c r="I253" s="187" t="s">
        <v>112</v>
      </c>
      <c r="J253" s="24" t="s">
        <v>116</v>
      </c>
      <c r="K253" s="188" t="n">
        <f aca="false">IF(H253="كم",320,IF(H253="نص كم",300,""))</f>
        <v>320</v>
      </c>
      <c r="L253" s="189" t="n">
        <v>3</v>
      </c>
      <c r="M253" s="24" t="n">
        <f aca="false">IF(OR(L253="",K253=""),"",L253*K253)</f>
        <v>960</v>
      </c>
      <c r="N253" s="24"/>
    </row>
    <row r="254" customFormat="false" ht="15" hidden="false" customHeight="true" outlineLevel="0" collapsed="false">
      <c r="D254" s="190" t="n">
        <v>249</v>
      </c>
      <c r="E254" s="24" t="s">
        <v>72</v>
      </c>
      <c r="F254" s="190" t="s">
        <v>57</v>
      </c>
      <c r="G254" s="24" t="s">
        <v>80</v>
      </c>
      <c r="H254" s="186" t="s">
        <v>83</v>
      </c>
      <c r="I254" s="187" t="s">
        <v>112</v>
      </c>
      <c r="J254" s="190" t="s">
        <v>116</v>
      </c>
      <c r="K254" s="188" t="n">
        <f aca="false">IF(H254="كم",320,IF(H254="نص كم",300,""))</f>
        <v>320</v>
      </c>
      <c r="L254" s="189" t="n">
        <v>1</v>
      </c>
      <c r="M254" s="190" t="n">
        <f aca="false">IF(OR(L254="",K254=""),"",L254*K254)</f>
        <v>320</v>
      </c>
      <c r="N254" s="24"/>
    </row>
    <row r="255" customFormat="false" ht="15" hidden="false" customHeight="true" outlineLevel="0" collapsed="false">
      <c r="D255" s="24" t="n">
        <v>250</v>
      </c>
      <c r="E255" s="24" t="s">
        <v>72</v>
      </c>
      <c r="F255" s="24" t="s">
        <v>54</v>
      </c>
      <c r="G255" s="24" t="s">
        <v>81</v>
      </c>
      <c r="H255" s="186" t="s">
        <v>83</v>
      </c>
      <c r="I255" s="187" t="s">
        <v>112</v>
      </c>
      <c r="J255" s="24" t="s">
        <v>116</v>
      </c>
      <c r="K255" s="188" t="n">
        <f aca="false">IF(H255="كم",320,IF(H255="نص كم",300,""))</f>
        <v>320</v>
      </c>
      <c r="L255" s="189" t="n">
        <v>4</v>
      </c>
      <c r="M255" s="24" t="n">
        <f aca="false">IF(OR(L255="",K255=""),"",L255*K255)</f>
        <v>1280</v>
      </c>
      <c r="N255" s="24"/>
    </row>
    <row r="256" customFormat="false" ht="15" hidden="false" customHeight="true" outlineLevel="0" collapsed="false">
      <c r="D256" s="190" t="n">
        <v>251</v>
      </c>
      <c r="E256" s="24" t="s">
        <v>72</v>
      </c>
      <c r="F256" s="190" t="s">
        <v>57</v>
      </c>
      <c r="G256" s="24" t="s">
        <v>81</v>
      </c>
      <c r="H256" s="186" t="s">
        <v>83</v>
      </c>
      <c r="I256" s="187" t="s">
        <v>112</v>
      </c>
      <c r="J256" s="190" t="s">
        <v>116</v>
      </c>
      <c r="K256" s="188" t="n">
        <f aca="false">IF(H256="كم",320,IF(H256="نص كم",300,""))</f>
        <v>320</v>
      </c>
      <c r="L256" s="189" t="n">
        <v>3</v>
      </c>
      <c r="M256" s="190" t="n">
        <f aca="false">IF(OR(L256="",K256=""),"",L256*K256)</f>
        <v>960</v>
      </c>
      <c r="N256" s="24"/>
    </row>
    <row r="257" customFormat="false" ht="15" hidden="false" customHeight="true" outlineLevel="0" collapsed="false">
      <c r="D257" s="24" t="n">
        <v>252</v>
      </c>
      <c r="E257" s="24" t="s">
        <v>72</v>
      </c>
      <c r="F257" s="24" t="s">
        <v>55</v>
      </c>
      <c r="G257" s="24" t="s">
        <v>81</v>
      </c>
      <c r="H257" s="186" t="s">
        <v>83</v>
      </c>
      <c r="I257" s="187" t="s">
        <v>112</v>
      </c>
      <c r="J257" s="24" t="s">
        <v>116</v>
      </c>
      <c r="K257" s="188" t="n">
        <f aca="false">IF(H257="كم",320,IF(H257="نص كم",300,""))</f>
        <v>320</v>
      </c>
      <c r="L257" s="189" t="n">
        <v>3</v>
      </c>
      <c r="M257" s="24" t="n">
        <f aca="false">IF(OR(L257="",K257=""),"",L257*K257)</f>
        <v>960</v>
      </c>
      <c r="N257" s="24"/>
    </row>
    <row r="258" customFormat="false" ht="15" hidden="false" customHeight="true" outlineLevel="0" collapsed="false">
      <c r="D258" s="190" t="n">
        <v>253</v>
      </c>
      <c r="E258" s="24" t="s">
        <v>72</v>
      </c>
      <c r="F258" s="190" t="s">
        <v>45</v>
      </c>
      <c r="G258" s="24" t="s">
        <v>82</v>
      </c>
      <c r="H258" s="186" t="s">
        <v>83</v>
      </c>
      <c r="I258" s="187" t="s">
        <v>112</v>
      </c>
      <c r="J258" s="190" t="s">
        <v>116</v>
      </c>
      <c r="K258" s="188" t="n">
        <f aca="false">IF(H258="كم",320,IF(H258="نص كم",300,""))</f>
        <v>320</v>
      </c>
      <c r="L258" s="189" t="n">
        <v>1</v>
      </c>
      <c r="M258" s="190" t="n">
        <f aca="false">IF(OR(L258="",K258=""),"",L258*K258)</f>
        <v>320</v>
      </c>
      <c r="N258" s="24"/>
    </row>
    <row r="259" customFormat="false" ht="15" hidden="false" customHeight="true" outlineLevel="0" collapsed="false">
      <c r="D259" s="24" t="n">
        <v>254</v>
      </c>
      <c r="E259" s="24" t="s">
        <v>72</v>
      </c>
      <c r="F259" s="24" t="s">
        <v>57</v>
      </c>
      <c r="G259" s="24" t="s">
        <v>82</v>
      </c>
      <c r="H259" s="186" t="s">
        <v>83</v>
      </c>
      <c r="I259" s="187" t="s">
        <v>112</v>
      </c>
      <c r="J259" s="24" t="s">
        <v>116</v>
      </c>
      <c r="K259" s="188" t="n">
        <f aca="false">IF(H259="كم",320,IF(H259="نص كم",300,""))</f>
        <v>320</v>
      </c>
      <c r="L259" s="189" t="n">
        <v>4</v>
      </c>
      <c r="M259" s="24" t="n">
        <f aca="false">IF(OR(L259="",K259=""),"",L259*K259)</f>
        <v>1280</v>
      </c>
      <c r="N259" s="24"/>
    </row>
    <row r="260" customFormat="false" ht="15" hidden="false" customHeight="true" outlineLevel="0" collapsed="false">
      <c r="D260" s="190" t="n">
        <v>255</v>
      </c>
      <c r="E260" s="24" t="s">
        <v>72</v>
      </c>
      <c r="F260" s="190" t="s">
        <v>54</v>
      </c>
      <c r="G260" s="24" t="s">
        <v>85</v>
      </c>
      <c r="H260" s="186" t="s">
        <v>83</v>
      </c>
      <c r="I260" s="187" t="s">
        <v>112</v>
      </c>
      <c r="J260" s="190" t="s">
        <v>116</v>
      </c>
      <c r="K260" s="188" t="n">
        <f aca="false">IF(H260="كم",320,IF(H260="نص كم",300,""))</f>
        <v>320</v>
      </c>
      <c r="L260" s="189" t="n">
        <v>5</v>
      </c>
      <c r="M260" s="190" t="n">
        <f aca="false">IF(OR(L260="",K260=""),"",L260*K260)</f>
        <v>1600</v>
      </c>
      <c r="N260" s="24"/>
    </row>
    <row r="261" customFormat="false" ht="15" hidden="false" customHeight="true" outlineLevel="0" collapsed="false">
      <c r="D261" s="24" t="n">
        <v>256</v>
      </c>
      <c r="E261" s="24" t="s">
        <v>72</v>
      </c>
      <c r="F261" s="24" t="s">
        <v>48</v>
      </c>
      <c r="G261" s="24" t="s">
        <v>85</v>
      </c>
      <c r="H261" s="186" t="s">
        <v>83</v>
      </c>
      <c r="I261" s="187" t="s">
        <v>112</v>
      </c>
      <c r="J261" s="24" t="s">
        <v>116</v>
      </c>
      <c r="K261" s="188" t="n">
        <f aca="false">IF(H261="كم",320,IF(H261="نص كم",300,""))</f>
        <v>320</v>
      </c>
      <c r="L261" s="189" t="n">
        <v>1</v>
      </c>
      <c r="M261" s="24" t="n">
        <f aca="false">IF(OR(L261="",K261=""),"",L261*K261)</f>
        <v>320</v>
      </c>
      <c r="N261" s="24"/>
    </row>
    <row r="262" customFormat="false" ht="15" hidden="false" customHeight="true" outlineLevel="0" collapsed="false">
      <c r="D262" s="190" t="n">
        <v>257</v>
      </c>
      <c r="E262" s="24"/>
      <c r="F262" s="190"/>
      <c r="G262" s="24"/>
      <c r="H262" s="186"/>
      <c r="I262" s="187"/>
      <c r="J262" s="190" t="s">
        <v>116</v>
      </c>
      <c r="K262" s="188" t="str">
        <f aca="false">IF(H262="كم",320,IF(H262="نص كم",300,""))</f>
        <v/>
      </c>
      <c r="L262" s="189"/>
      <c r="M262" s="190" t="str">
        <f aca="false">IF(OR(L262="",K262=""),"",L262*K262)</f>
        <v/>
      </c>
      <c r="N262" s="24"/>
    </row>
    <row r="263" customFormat="false" ht="15" hidden="false" customHeight="true" outlineLevel="0" collapsed="false">
      <c r="D263" s="24" t="n">
        <v>258</v>
      </c>
      <c r="E263" s="24"/>
      <c r="F263" s="24"/>
      <c r="G263" s="24"/>
      <c r="H263" s="186"/>
      <c r="I263" s="187"/>
      <c r="J263" s="24" t="s">
        <v>116</v>
      </c>
      <c r="K263" s="188" t="str">
        <f aca="false">IF(H263="كم",320,IF(H263="نص كم",300,""))</f>
        <v/>
      </c>
      <c r="L263" s="189"/>
      <c r="M263" s="24" t="str">
        <f aca="false">IF(OR(L263="",K263=""),"",L263*K263)</f>
        <v/>
      </c>
      <c r="N263" s="24"/>
    </row>
    <row r="264" customFormat="false" ht="15" hidden="false" customHeight="true" outlineLevel="0" collapsed="false">
      <c r="D264" s="190" t="n">
        <v>259</v>
      </c>
      <c r="E264" s="24"/>
      <c r="F264" s="190"/>
      <c r="G264" s="24"/>
      <c r="H264" s="186"/>
      <c r="I264" s="187"/>
      <c r="J264" s="190" t="s">
        <v>116</v>
      </c>
      <c r="K264" s="188" t="str">
        <f aca="false">IF(H264="كم",320,IF(H264="نص كم",300,""))</f>
        <v/>
      </c>
      <c r="L264" s="189"/>
      <c r="M264" s="190" t="str">
        <f aca="false">IF(OR(L264="",K264=""),"",L264*K264)</f>
        <v/>
      </c>
      <c r="N264" s="24"/>
    </row>
    <row r="265" customFormat="false" ht="15" hidden="false" customHeight="true" outlineLevel="0" collapsed="false">
      <c r="D265" s="24" t="n">
        <v>260</v>
      </c>
      <c r="E265" s="24"/>
      <c r="F265" s="24"/>
      <c r="G265" s="24"/>
      <c r="H265" s="186"/>
      <c r="I265" s="187"/>
      <c r="J265" s="24" t="s">
        <v>116</v>
      </c>
      <c r="K265" s="188" t="str">
        <f aca="false">IF(H265="كم",320,IF(H265="نص كم",300,""))</f>
        <v/>
      </c>
      <c r="L265" s="189"/>
      <c r="M265" s="24" t="str">
        <f aca="false">IF(OR(L265="",K265=""),"",L265*K265)</f>
        <v/>
      </c>
      <c r="N265" s="24"/>
    </row>
    <row r="266" customFormat="false" ht="15" hidden="false" customHeight="true" outlineLevel="0" collapsed="false">
      <c r="D266" s="190" t="n">
        <v>261</v>
      </c>
      <c r="E266" s="24"/>
      <c r="F266" s="190"/>
      <c r="G266" s="24"/>
      <c r="H266" s="186"/>
      <c r="I266" s="187"/>
      <c r="J266" s="190" t="s">
        <v>116</v>
      </c>
      <c r="K266" s="188" t="str">
        <f aca="false">IF(H266="كم",320,IF(H266="نص كم",300,""))</f>
        <v/>
      </c>
      <c r="L266" s="189"/>
      <c r="M266" s="190" t="str">
        <f aca="false">IF(OR(L266="",K266=""),"",L266*K266)</f>
        <v/>
      </c>
      <c r="N266" s="24"/>
    </row>
    <row r="267" customFormat="false" ht="15" hidden="false" customHeight="true" outlineLevel="0" collapsed="false">
      <c r="D267" s="24" t="n">
        <v>262</v>
      </c>
      <c r="E267" s="24"/>
      <c r="F267" s="24"/>
      <c r="G267" s="24"/>
      <c r="H267" s="186"/>
      <c r="I267" s="187"/>
      <c r="J267" s="24" t="s">
        <v>116</v>
      </c>
      <c r="K267" s="188" t="str">
        <f aca="false">IF(H267="كم",320,IF(H267="نص كم",300,""))</f>
        <v/>
      </c>
      <c r="L267" s="189"/>
      <c r="M267" s="24" t="str">
        <f aca="false">IF(OR(L267="",K267=""),"",L267*K267)</f>
        <v/>
      </c>
      <c r="N267" s="24"/>
    </row>
    <row r="268" customFormat="false" ht="15" hidden="false" customHeight="true" outlineLevel="0" collapsed="false">
      <c r="D268" s="190" t="n">
        <v>263</v>
      </c>
      <c r="E268" s="24"/>
      <c r="F268" s="190"/>
      <c r="G268" s="24"/>
      <c r="H268" s="186"/>
      <c r="I268" s="187"/>
      <c r="J268" s="190" t="s">
        <v>116</v>
      </c>
      <c r="K268" s="188" t="str">
        <f aca="false">IF(H268="كم",320,IF(H268="نص كم",300,""))</f>
        <v/>
      </c>
      <c r="L268" s="189"/>
      <c r="M268" s="190" t="str">
        <f aca="false">IF(OR(L268="",K268=""),"",L268*K268)</f>
        <v/>
      </c>
      <c r="N268" s="24"/>
    </row>
    <row r="269" customFormat="false" ht="15" hidden="false" customHeight="true" outlineLevel="0" collapsed="false">
      <c r="D269" s="24" t="n">
        <v>264</v>
      </c>
      <c r="E269" s="24"/>
      <c r="F269" s="24"/>
      <c r="G269" s="24"/>
      <c r="H269" s="186"/>
      <c r="I269" s="187"/>
      <c r="J269" s="24" t="s">
        <v>116</v>
      </c>
      <c r="K269" s="188" t="str">
        <f aca="false">IF(H269="كم",320,IF(H269="نص كم",300,""))</f>
        <v/>
      </c>
      <c r="L269" s="189"/>
      <c r="M269" s="24" t="str">
        <f aca="false">IF(OR(L269="",K269=""),"",L269*K269)</f>
        <v/>
      </c>
      <c r="N269" s="24"/>
    </row>
    <row r="270" customFormat="false" ht="15" hidden="false" customHeight="true" outlineLevel="0" collapsed="false">
      <c r="D270" s="190" t="n">
        <v>265</v>
      </c>
      <c r="E270" s="24"/>
      <c r="F270" s="190"/>
      <c r="G270" s="24"/>
      <c r="H270" s="186"/>
      <c r="I270" s="187"/>
      <c r="J270" s="190" t="s">
        <v>116</v>
      </c>
      <c r="K270" s="188" t="str">
        <f aca="false">IF(H270="كم",320,IF(H270="نص كم",300,""))</f>
        <v/>
      </c>
      <c r="L270" s="189"/>
      <c r="M270" s="190" t="str">
        <f aca="false">IF(OR(L270="",K270=""),"",L270*K270)</f>
        <v/>
      </c>
      <c r="N270" s="24"/>
    </row>
    <row r="271" customFormat="false" ht="15" hidden="false" customHeight="true" outlineLevel="0" collapsed="false">
      <c r="D271" s="24" t="n">
        <v>266</v>
      </c>
      <c r="E271" s="24"/>
      <c r="F271" s="24"/>
      <c r="G271" s="24"/>
      <c r="H271" s="186"/>
      <c r="I271" s="187"/>
      <c r="J271" s="24" t="s">
        <v>116</v>
      </c>
      <c r="K271" s="188" t="str">
        <f aca="false">IF(H271="كم",320,IF(H271="نص كم",300,""))</f>
        <v/>
      </c>
      <c r="L271" s="189"/>
      <c r="M271" s="24" t="str">
        <f aca="false">IF(OR(L271="",K271=""),"",L271*K271)</f>
        <v/>
      </c>
      <c r="N271" s="24"/>
    </row>
    <row r="272" customFormat="false" ht="15" hidden="false" customHeight="true" outlineLevel="0" collapsed="false">
      <c r="D272" s="190" t="n">
        <v>267</v>
      </c>
      <c r="E272" s="24"/>
      <c r="F272" s="190"/>
      <c r="G272" s="24"/>
      <c r="H272" s="186"/>
      <c r="I272" s="187"/>
      <c r="J272" s="190" t="s">
        <v>116</v>
      </c>
      <c r="K272" s="188" t="str">
        <f aca="false">IF(H272="كم",320,IF(H272="نص كم",300,""))</f>
        <v/>
      </c>
      <c r="L272" s="189"/>
      <c r="M272" s="190" t="str">
        <f aca="false">IF(OR(L272="",K272=""),"",L272*K272)</f>
        <v/>
      </c>
      <c r="N272" s="24"/>
    </row>
    <row r="273" customFormat="false" ht="15" hidden="false" customHeight="true" outlineLevel="0" collapsed="false">
      <c r="D273" s="24" t="n">
        <v>268</v>
      </c>
      <c r="E273" s="24"/>
      <c r="F273" s="24"/>
      <c r="G273" s="24"/>
      <c r="H273" s="186"/>
      <c r="I273" s="187"/>
      <c r="J273" s="24" t="s">
        <v>116</v>
      </c>
      <c r="K273" s="188" t="str">
        <f aca="false">IF(H273="كم",320,IF(H273="نص كم",300,""))</f>
        <v/>
      </c>
      <c r="L273" s="189"/>
      <c r="M273" s="24" t="str">
        <f aca="false">IF(OR(L273="",K273=""),"",L273*K273)</f>
        <v/>
      </c>
      <c r="N273" s="24"/>
    </row>
    <row r="274" customFormat="false" ht="15" hidden="false" customHeight="true" outlineLevel="0" collapsed="false">
      <c r="D274" s="190" t="n">
        <v>269</v>
      </c>
      <c r="E274" s="24"/>
      <c r="F274" s="190"/>
      <c r="G274" s="24"/>
      <c r="H274" s="186"/>
      <c r="I274" s="187"/>
      <c r="J274" s="190" t="s">
        <v>116</v>
      </c>
      <c r="K274" s="188" t="str">
        <f aca="false">IF(H274="كم",320,IF(H274="نص كم",300,""))</f>
        <v/>
      </c>
      <c r="L274" s="189"/>
      <c r="M274" s="190" t="str">
        <f aca="false">IF(OR(L274="",K274=""),"",L274*K274)</f>
        <v/>
      </c>
      <c r="N274" s="24"/>
    </row>
    <row r="275" customFormat="false" ht="15" hidden="false" customHeight="true" outlineLevel="0" collapsed="false">
      <c r="D275" s="24" t="n">
        <v>270</v>
      </c>
      <c r="E275" s="24"/>
      <c r="F275" s="24"/>
      <c r="G275" s="24"/>
      <c r="H275" s="186"/>
      <c r="I275" s="187"/>
      <c r="J275" s="24" t="s">
        <v>116</v>
      </c>
      <c r="K275" s="188" t="str">
        <f aca="false">IF(H275="كم",320,IF(H275="نص كم",300,""))</f>
        <v/>
      </c>
      <c r="L275" s="189"/>
      <c r="M275" s="24" t="str">
        <f aca="false">IF(OR(L275="",K275=""),"",L275*K275)</f>
        <v/>
      </c>
      <c r="N275" s="24"/>
    </row>
    <row r="276" customFormat="false" ht="15" hidden="false" customHeight="true" outlineLevel="0" collapsed="false">
      <c r="D276" s="190" t="n">
        <v>271</v>
      </c>
      <c r="E276" s="24"/>
      <c r="F276" s="190"/>
      <c r="G276" s="24"/>
      <c r="H276" s="186"/>
      <c r="I276" s="187"/>
      <c r="J276" s="190" t="s">
        <v>116</v>
      </c>
      <c r="K276" s="188" t="str">
        <f aca="false">IF(H276="كم",320,IF(H276="نص كم",300,""))</f>
        <v/>
      </c>
      <c r="L276" s="189"/>
      <c r="M276" s="190" t="str">
        <f aca="false">IF(OR(L276="",K276=""),"",L276*K276)</f>
        <v/>
      </c>
      <c r="N276" s="24"/>
    </row>
    <row r="277" customFormat="false" ht="15" hidden="false" customHeight="true" outlineLevel="0" collapsed="false">
      <c r="D277" s="24" t="n">
        <v>272</v>
      </c>
      <c r="E277" s="24"/>
      <c r="F277" s="24"/>
      <c r="G277" s="24"/>
      <c r="H277" s="186"/>
      <c r="I277" s="187"/>
      <c r="J277" s="24" t="s">
        <v>116</v>
      </c>
      <c r="K277" s="188" t="str">
        <f aca="false">IF(H277="كم",320,IF(H277="نص كم",300,""))</f>
        <v/>
      </c>
      <c r="L277" s="189"/>
      <c r="M277" s="24" t="str">
        <f aca="false">IF(OR(L277="",K277=""),"",L277*K277)</f>
        <v/>
      </c>
      <c r="N277" s="24"/>
    </row>
    <row r="278" customFormat="false" ht="15" hidden="false" customHeight="true" outlineLevel="0" collapsed="false">
      <c r="D278" s="190" t="n">
        <v>273</v>
      </c>
      <c r="E278" s="24"/>
      <c r="F278" s="190"/>
      <c r="G278" s="24"/>
      <c r="H278" s="186"/>
      <c r="I278" s="187"/>
      <c r="J278" s="190" t="s">
        <v>116</v>
      </c>
      <c r="K278" s="188" t="str">
        <f aca="false">IF(H278="كم",320,IF(H278="نص كم",300,""))</f>
        <v/>
      </c>
      <c r="L278" s="189"/>
      <c r="M278" s="190" t="str">
        <f aca="false">IF(OR(L278="",K278=""),"",L278*K278)</f>
        <v/>
      </c>
      <c r="N278" s="24"/>
    </row>
    <row r="279" customFormat="false" ht="15" hidden="false" customHeight="true" outlineLevel="0" collapsed="false">
      <c r="D279" s="24" t="n">
        <v>274</v>
      </c>
      <c r="E279" s="24"/>
      <c r="F279" s="24"/>
      <c r="G279" s="24"/>
      <c r="H279" s="186"/>
      <c r="I279" s="187"/>
      <c r="J279" s="24" t="s">
        <v>116</v>
      </c>
      <c r="K279" s="188" t="str">
        <f aca="false">IF(H279="كم",320,IF(H279="نص كم",300,""))</f>
        <v/>
      </c>
      <c r="L279" s="189"/>
      <c r="M279" s="24" t="str">
        <f aca="false">IF(OR(L279="",K279=""),"",L279*K279)</f>
        <v/>
      </c>
      <c r="N279" s="24"/>
    </row>
    <row r="280" customFormat="false" ht="15" hidden="false" customHeight="true" outlineLevel="0" collapsed="false">
      <c r="D280" s="190" t="n">
        <v>275</v>
      </c>
      <c r="E280" s="24"/>
      <c r="F280" s="190"/>
      <c r="G280" s="24"/>
      <c r="H280" s="186"/>
      <c r="I280" s="187"/>
      <c r="J280" s="190" t="s">
        <v>116</v>
      </c>
      <c r="K280" s="188" t="str">
        <f aca="false">IF(H280="كم",320,IF(H280="نص كم",300,""))</f>
        <v/>
      </c>
      <c r="L280" s="189"/>
      <c r="M280" s="190" t="str">
        <f aca="false">IF(OR(L280="",K280=""),"",L280*K280)</f>
        <v/>
      </c>
      <c r="N280" s="24"/>
    </row>
    <row r="281" customFormat="false" ht="15" hidden="false" customHeight="true" outlineLevel="0" collapsed="false">
      <c r="D281" s="24" t="n">
        <v>276</v>
      </c>
      <c r="E281" s="24"/>
      <c r="F281" s="24"/>
      <c r="G281" s="24"/>
      <c r="H281" s="186"/>
      <c r="I281" s="187"/>
      <c r="J281" s="24" t="s">
        <v>116</v>
      </c>
      <c r="K281" s="188" t="str">
        <f aca="false">IF(H281="كم",320,IF(H281="نص كم",300,""))</f>
        <v/>
      </c>
      <c r="L281" s="189"/>
      <c r="M281" s="24" t="str">
        <f aca="false">IF(OR(L281="",K281=""),"",L281*K281)</f>
        <v/>
      </c>
      <c r="N281" s="24"/>
    </row>
    <row r="282" customFormat="false" ht="15" hidden="false" customHeight="true" outlineLevel="0" collapsed="false">
      <c r="D282" s="190" t="n">
        <v>277</v>
      </c>
      <c r="E282" s="24"/>
      <c r="F282" s="190"/>
      <c r="G282" s="24"/>
      <c r="H282" s="186"/>
      <c r="I282" s="187"/>
      <c r="J282" s="190" t="s">
        <v>116</v>
      </c>
      <c r="K282" s="188" t="str">
        <f aca="false">IF(H282="كم",320,IF(H282="نص كم",300,""))</f>
        <v/>
      </c>
      <c r="L282" s="189"/>
      <c r="M282" s="190" t="str">
        <f aca="false">IF(OR(L282="",K282=""),"",L282*K282)</f>
        <v/>
      </c>
      <c r="N282" s="24"/>
    </row>
    <row r="283" customFormat="false" ht="15" hidden="false" customHeight="true" outlineLevel="0" collapsed="false">
      <c r="D283" s="24" t="n">
        <v>278</v>
      </c>
      <c r="E283" s="24"/>
      <c r="F283" s="24"/>
      <c r="G283" s="24"/>
      <c r="H283" s="186"/>
      <c r="I283" s="187"/>
      <c r="J283" s="24" t="s">
        <v>116</v>
      </c>
      <c r="K283" s="188" t="str">
        <f aca="false">IF(H283="كم",320,IF(H283="نص كم",300,""))</f>
        <v/>
      </c>
      <c r="L283" s="189"/>
      <c r="M283" s="24" t="str">
        <f aca="false">IF(OR(L283="",K283=""),"",L283*K283)</f>
        <v/>
      </c>
      <c r="N283" s="24"/>
    </row>
    <row r="284" customFormat="false" ht="15" hidden="false" customHeight="true" outlineLevel="0" collapsed="false">
      <c r="D284" s="190" t="n">
        <v>279</v>
      </c>
      <c r="E284" s="24"/>
      <c r="F284" s="190"/>
      <c r="G284" s="24"/>
      <c r="H284" s="186"/>
      <c r="I284" s="187"/>
      <c r="J284" s="190" t="s">
        <v>116</v>
      </c>
      <c r="K284" s="188" t="str">
        <f aca="false">IF(H284="كم",320,IF(H284="نص كم",300,""))</f>
        <v/>
      </c>
      <c r="L284" s="189"/>
      <c r="M284" s="190" t="str">
        <f aca="false">IF(OR(L284="",K284=""),"",L284*K284)</f>
        <v/>
      </c>
      <c r="N284" s="24"/>
    </row>
    <row r="285" customFormat="false" ht="15" hidden="false" customHeight="true" outlineLevel="0" collapsed="false">
      <c r="D285" s="24" t="n">
        <v>280</v>
      </c>
      <c r="E285" s="24"/>
      <c r="F285" s="24"/>
      <c r="G285" s="24"/>
      <c r="H285" s="186"/>
      <c r="I285" s="187"/>
      <c r="J285" s="24" t="s">
        <v>116</v>
      </c>
      <c r="K285" s="188" t="str">
        <f aca="false">IF(H285="كم",320,IF(H285="نص كم",300,""))</f>
        <v/>
      </c>
      <c r="L285" s="189"/>
      <c r="M285" s="24" t="str">
        <f aca="false">IF(OR(L285="",K285=""),"",L285*K285)</f>
        <v/>
      </c>
      <c r="N285" s="24"/>
    </row>
    <row r="286" customFormat="false" ht="15" hidden="false" customHeight="true" outlineLevel="0" collapsed="false">
      <c r="D286" s="190" t="n">
        <v>281</v>
      </c>
      <c r="E286" s="24"/>
      <c r="F286" s="190"/>
      <c r="G286" s="24"/>
      <c r="H286" s="186"/>
      <c r="I286" s="187"/>
      <c r="J286" s="190" t="s">
        <v>116</v>
      </c>
      <c r="K286" s="188" t="str">
        <f aca="false">IF(H286="كم",320,IF(H286="نص كم",300,""))</f>
        <v/>
      </c>
      <c r="L286" s="189"/>
      <c r="M286" s="190" t="str">
        <f aca="false">IF(OR(L286="",K286=""),"",L286*K286)</f>
        <v/>
      </c>
      <c r="N286" s="24"/>
    </row>
    <row r="287" customFormat="false" ht="15" hidden="false" customHeight="true" outlineLevel="0" collapsed="false">
      <c r="D287" s="24" t="n">
        <v>282</v>
      </c>
      <c r="E287" s="24"/>
      <c r="F287" s="24"/>
      <c r="G287" s="24"/>
      <c r="H287" s="186"/>
      <c r="I287" s="187"/>
      <c r="J287" s="24" t="s">
        <v>116</v>
      </c>
      <c r="K287" s="188" t="str">
        <f aca="false">IF(H287="كم",320,IF(H287="نص كم",300,""))</f>
        <v/>
      </c>
      <c r="L287" s="189"/>
      <c r="M287" s="24" t="str">
        <f aca="false">IF(OR(L287="",K287=""),"",L287*K287)</f>
        <v/>
      </c>
      <c r="N287" s="24"/>
    </row>
    <row r="288" customFormat="false" ht="15" hidden="false" customHeight="true" outlineLevel="0" collapsed="false">
      <c r="D288" s="190" t="n">
        <v>283</v>
      </c>
      <c r="E288" s="24"/>
      <c r="F288" s="190"/>
      <c r="G288" s="24"/>
      <c r="H288" s="186"/>
      <c r="I288" s="187"/>
      <c r="J288" s="190" t="s">
        <v>116</v>
      </c>
      <c r="K288" s="188" t="str">
        <f aca="false">IF(H288="كم",320,IF(H288="نص كم",300,""))</f>
        <v/>
      </c>
      <c r="L288" s="189"/>
      <c r="M288" s="190" t="str">
        <f aca="false">IF(OR(L288="",K288=""),"",L288*K288)</f>
        <v/>
      </c>
      <c r="N288" s="24"/>
    </row>
    <row r="289" customFormat="false" ht="15" hidden="false" customHeight="true" outlineLevel="0" collapsed="false">
      <c r="D289" s="24" t="n">
        <v>284</v>
      </c>
      <c r="E289" s="24"/>
      <c r="F289" s="24"/>
      <c r="G289" s="24"/>
      <c r="H289" s="186"/>
      <c r="I289" s="187"/>
      <c r="J289" s="24" t="s">
        <v>116</v>
      </c>
      <c r="K289" s="188" t="str">
        <f aca="false">IF(H289="كم",320,IF(H289="نص كم",300,""))</f>
        <v/>
      </c>
      <c r="L289" s="189"/>
      <c r="M289" s="24" t="str">
        <f aca="false">IF(OR(L289="",K289=""),"",L289*K289)</f>
        <v/>
      </c>
      <c r="N289" s="24"/>
    </row>
    <row r="290" customFormat="false" ht="15" hidden="false" customHeight="true" outlineLevel="0" collapsed="false">
      <c r="D290" s="190" t="n">
        <v>285</v>
      </c>
      <c r="E290" s="24"/>
      <c r="F290" s="190"/>
      <c r="G290" s="24"/>
      <c r="H290" s="186"/>
      <c r="I290" s="187"/>
      <c r="J290" s="190" t="s">
        <v>116</v>
      </c>
      <c r="K290" s="188" t="str">
        <f aca="false">IF(H290="كم",320,IF(H290="نص كم",300,""))</f>
        <v/>
      </c>
      <c r="L290" s="189"/>
      <c r="M290" s="190" t="str">
        <f aca="false">IF(OR(L290="",K290=""),"",L290*K290)</f>
        <v/>
      </c>
      <c r="N290" s="24"/>
    </row>
    <row r="291" customFormat="false" ht="15" hidden="false" customHeight="true" outlineLevel="0" collapsed="false">
      <c r="D291" s="24" t="n">
        <v>286</v>
      </c>
      <c r="E291" s="24"/>
      <c r="F291" s="24"/>
      <c r="G291" s="24"/>
      <c r="H291" s="186"/>
      <c r="I291" s="187"/>
      <c r="J291" s="24" t="s">
        <v>116</v>
      </c>
      <c r="K291" s="188" t="str">
        <f aca="false">IF(H291="كم",320,IF(H291="نص كم",300,""))</f>
        <v/>
      </c>
      <c r="L291" s="189"/>
      <c r="M291" s="24" t="str">
        <f aca="false">IF(OR(L291="",K291=""),"",L291*K291)</f>
        <v/>
      </c>
      <c r="N291" s="24"/>
    </row>
    <row r="292" customFormat="false" ht="15" hidden="false" customHeight="true" outlineLevel="0" collapsed="false">
      <c r="D292" s="190" t="n">
        <v>287</v>
      </c>
      <c r="E292" s="24"/>
      <c r="F292" s="190"/>
      <c r="G292" s="24"/>
      <c r="H292" s="186"/>
      <c r="I292" s="187"/>
      <c r="J292" s="190" t="s">
        <v>116</v>
      </c>
      <c r="K292" s="188" t="str">
        <f aca="false">IF(H292="كم",320,IF(H292="نص كم",300,""))</f>
        <v/>
      </c>
      <c r="L292" s="189"/>
      <c r="M292" s="190" t="str">
        <f aca="false">IF(OR(L292="",K292=""),"",L292*K292)</f>
        <v/>
      </c>
      <c r="N292" s="24"/>
    </row>
    <row r="293" customFormat="false" ht="15" hidden="false" customHeight="true" outlineLevel="0" collapsed="false">
      <c r="D293" s="24" t="n">
        <v>288</v>
      </c>
      <c r="E293" s="24"/>
      <c r="F293" s="24"/>
      <c r="G293" s="24"/>
      <c r="H293" s="186"/>
      <c r="I293" s="187"/>
      <c r="J293" s="24" t="s">
        <v>116</v>
      </c>
      <c r="K293" s="188" t="str">
        <f aca="false">IF(H293="كم",320,IF(H293="نص كم",300,""))</f>
        <v/>
      </c>
      <c r="L293" s="189"/>
      <c r="M293" s="24" t="str">
        <f aca="false">IF(OR(L293="",K293=""),"",L293*K293)</f>
        <v/>
      </c>
      <c r="N293" s="24"/>
    </row>
    <row r="294" customFormat="false" ht="15" hidden="false" customHeight="true" outlineLevel="0" collapsed="false">
      <c r="D294" s="190" t="n">
        <v>289</v>
      </c>
      <c r="E294" s="24"/>
      <c r="F294" s="190"/>
      <c r="G294" s="24"/>
      <c r="H294" s="186"/>
      <c r="I294" s="187"/>
      <c r="J294" s="190" t="s">
        <v>116</v>
      </c>
      <c r="K294" s="188" t="str">
        <f aca="false">IF(H294="كم",320,IF(H294="نص كم",300,""))</f>
        <v/>
      </c>
      <c r="L294" s="189"/>
      <c r="M294" s="190" t="str">
        <f aca="false">IF(OR(L294="",K294=""),"",L294*K294)</f>
        <v/>
      </c>
      <c r="N294" s="24"/>
    </row>
    <row r="295" customFormat="false" ht="15" hidden="false" customHeight="true" outlineLevel="0" collapsed="false">
      <c r="D295" s="24" t="n">
        <v>290</v>
      </c>
      <c r="E295" s="24"/>
      <c r="F295" s="24"/>
      <c r="G295" s="24"/>
      <c r="H295" s="186"/>
      <c r="I295" s="187"/>
      <c r="J295" s="24" t="s">
        <v>116</v>
      </c>
      <c r="K295" s="188" t="str">
        <f aca="false">IF(H295="كم",320,IF(H295="نص كم",300,""))</f>
        <v/>
      </c>
      <c r="L295" s="189"/>
      <c r="M295" s="24" t="str">
        <f aca="false">IF(OR(L295="",K295=""),"",L295*K295)</f>
        <v/>
      </c>
      <c r="N295" s="24"/>
    </row>
    <row r="296" customFormat="false" ht="15" hidden="false" customHeight="true" outlineLevel="0" collapsed="false">
      <c r="D296" s="190" t="n">
        <v>291</v>
      </c>
      <c r="E296" s="24"/>
      <c r="F296" s="190"/>
      <c r="G296" s="24"/>
      <c r="H296" s="186"/>
      <c r="I296" s="187"/>
      <c r="J296" s="190" t="s">
        <v>116</v>
      </c>
      <c r="K296" s="188" t="str">
        <f aca="false">IF(H296="كم",320,IF(H296="نص كم",300,""))</f>
        <v/>
      </c>
      <c r="L296" s="189"/>
      <c r="M296" s="190" t="str">
        <f aca="false">IF(OR(L296="",K296=""),"",L296*K296)</f>
        <v/>
      </c>
      <c r="N296" s="24"/>
    </row>
    <row r="297" customFormat="false" ht="15" hidden="false" customHeight="true" outlineLevel="0" collapsed="false">
      <c r="D297" s="24" t="n">
        <v>292</v>
      </c>
      <c r="E297" s="24"/>
      <c r="F297" s="24"/>
      <c r="G297" s="24"/>
      <c r="H297" s="186"/>
      <c r="I297" s="187"/>
      <c r="J297" s="24" t="s">
        <v>116</v>
      </c>
      <c r="K297" s="188" t="str">
        <f aca="false">IF(H297="كم",320,IF(H297="نص كم",300,""))</f>
        <v/>
      </c>
      <c r="L297" s="189"/>
      <c r="M297" s="24" t="str">
        <f aca="false">IF(OR(L297="",K297=""),"",L297*K297)</f>
        <v/>
      </c>
      <c r="N297" s="24"/>
    </row>
    <row r="298" customFormat="false" ht="15" hidden="false" customHeight="true" outlineLevel="0" collapsed="false">
      <c r="D298" s="190" t="n">
        <v>293</v>
      </c>
      <c r="E298" s="24"/>
      <c r="F298" s="190"/>
      <c r="G298" s="24"/>
      <c r="H298" s="186"/>
      <c r="I298" s="187"/>
      <c r="J298" s="190" t="s">
        <v>116</v>
      </c>
      <c r="K298" s="188" t="str">
        <f aca="false">IF(H298="كم",320,IF(H298="نص كم",300,""))</f>
        <v/>
      </c>
      <c r="L298" s="189"/>
      <c r="M298" s="190" t="str">
        <f aca="false">IF(OR(L298="",K298=""),"",L298*K298)</f>
        <v/>
      </c>
      <c r="N298" s="24"/>
    </row>
    <row r="299" customFormat="false" ht="15" hidden="false" customHeight="true" outlineLevel="0" collapsed="false">
      <c r="D299" s="24" t="n">
        <v>294</v>
      </c>
      <c r="E299" s="24"/>
      <c r="F299" s="24"/>
      <c r="G299" s="24"/>
      <c r="H299" s="186"/>
      <c r="I299" s="187"/>
      <c r="J299" s="24" t="s">
        <v>116</v>
      </c>
      <c r="K299" s="188" t="str">
        <f aca="false">IF(H299="كم",320,IF(H299="نص كم",300,""))</f>
        <v/>
      </c>
      <c r="L299" s="189"/>
      <c r="M299" s="24" t="str">
        <f aca="false">IF(OR(L299="",K299=""),"",L299*K299)</f>
        <v/>
      </c>
      <c r="N299" s="24"/>
    </row>
    <row r="300" customFormat="false" ht="15" hidden="false" customHeight="true" outlineLevel="0" collapsed="false">
      <c r="D300" s="190" t="n">
        <v>295</v>
      </c>
      <c r="E300" s="24"/>
      <c r="F300" s="190"/>
      <c r="G300" s="24"/>
      <c r="H300" s="186"/>
      <c r="I300" s="187"/>
      <c r="J300" s="190" t="s">
        <v>116</v>
      </c>
      <c r="K300" s="188" t="str">
        <f aca="false">IF(H300="كم",320,IF(H300="نص كم",300,""))</f>
        <v/>
      </c>
      <c r="L300" s="189"/>
      <c r="M300" s="190" t="str">
        <f aca="false">IF(OR(L300="",K300=""),"",L300*K300)</f>
        <v/>
      </c>
      <c r="N300" s="24"/>
    </row>
    <row r="301" customFormat="false" ht="15" hidden="false" customHeight="true" outlineLevel="0" collapsed="false">
      <c r="D301" s="24" t="n">
        <v>296</v>
      </c>
      <c r="E301" s="24"/>
      <c r="F301" s="24"/>
      <c r="G301" s="24"/>
      <c r="H301" s="186"/>
      <c r="I301" s="187"/>
      <c r="J301" s="24" t="s">
        <v>116</v>
      </c>
      <c r="K301" s="188" t="str">
        <f aca="false">IF(H301="كم",320,IF(H301="نص كم",300,""))</f>
        <v/>
      </c>
      <c r="L301" s="189"/>
      <c r="M301" s="24" t="str">
        <f aca="false">IF(OR(L301="",K301=""),"",L301*K301)</f>
        <v/>
      </c>
      <c r="N301" s="24"/>
    </row>
    <row r="302" customFormat="false" ht="15" hidden="false" customHeight="true" outlineLevel="0" collapsed="false">
      <c r="D302" s="190" t="n">
        <v>297</v>
      </c>
      <c r="E302" s="24"/>
      <c r="F302" s="190"/>
      <c r="G302" s="24"/>
      <c r="H302" s="186"/>
      <c r="I302" s="187"/>
      <c r="J302" s="190" t="s">
        <v>116</v>
      </c>
      <c r="K302" s="188" t="str">
        <f aca="false">IF(H302="كم",320,IF(H302="نص كم",300,""))</f>
        <v/>
      </c>
      <c r="L302" s="189"/>
      <c r="M302" s="190" t="str">
        <f aca="false">IF(OR(L302="",K302=""),"",L302*K302)</f>
        <v/>
      </c>
      <c r="N302" s="24"/>
    </row>
    <row r="303" customFormat="false" ht="15" hidden="false" customHeight="true" outlineLevel="0" collapsed="false">
      <c r="D303" s="24" t="n">
        <v>298</v>
      </c>
      <c r="E303" s="24"/>
      <c r="F303" s="24"/>
      <c r="G303" s="24"/>
      <c r="H303" s="186"/>
      <c r="I303" s="187"/>
      <c r="J303" s="24" t="s">
        <v>116</v>
      </c>
      <c r="K303" s="188" t="str">
        <f aca="false">IF(H303="كم",320,IF(H303="نص كم",300,""))</f>
        <v/>
      </c>
      <c r="L303" s="189"/>
      <c r="M303" s="24" t="str">
        <f aca="false">IF(OR(L303="",K303=""),"",L303*K303)</f>
        <v/>
      </c>
      <c r="N303" s="24"/>
    </row>
    <row r="304" customFormat="false" ht="15" hidden="false" customHeight="true" outlineLevel="0" collapsed="false">
      <c r="D304" s="190" t="n">
        <v>299</v>
      </c>
      <c r="E304" s="24"/>
      <c r="F304" s="190"/>
      <c r="G304" s="24"/>
      <c r="H304" s="186"/>
      <c r="I304" s="187"/>
      <c r="J304" s="190" t="s">
        <v>116</v>
      </c>
      <c r="K304" s="188" t="str">
        <f aca="false">IF(H304="كم",320,IF(H304="نص كم",300,""))</f>
        <v/>
      </c>
      <c r="L304" s="189"/>
      <c r="M304" s="190" t="str">
        <f aca="false">IF(OR(L304="",K304=""),"",L304*K304)</f>
        <v/>
      </c>
      <c r="N304" s="24"/>
    </row>
    <row r="305" customFormat="false" ht="15" hidden="false" customHeight="true" outlineLevel="0" collapsed="false">
      <c r="D305" s="24" t="n">
        <v>300</v>
      </c>
      <c r="E305" s="24"/>
      <c r="F305" s="24"/>
      <c r="G305" s="24"/>
      <c r="H305" s="186"/>
      <c r="I305" s="187"/>
      <c r="J305" s="24" t="s">
        <v>116</v>
      </c>
      <c r="K305" s="188" t="str">
        <f aca="false">IF(H305="كم",320,IF(H305="نص كم",300,""))</f>
        <v/>
      </c>
      <c r="L305" s="189"/>
      <c r="M305" s="24" t="str">
        <f aca="false">IF(OR(L305="",K305=""),"",L305*K305)</f>
        <v/>
      </c>
      <c r="N305" s="24"/>
    </row>
    <row r="306" customFormat="false" ht="15" hidden="false" customHeight="true" outlineLevel="0" collapsed="false">
      <c r="A306" s="134"/>
      <c r="D306" s="191" t="s">
        <v>186</v>
      </c>
      <c r="E306" s="191"/>
      <c r="F306" s="191"/>
      <c r="G306" s="191"/>
      <c r="H306" s="191"/>
      <c r="I306" s="191"/>
      <c r="J306" s="191"/>
      <c r="K306" s="191"/>
      <c r="L306" s="191"/>
      <c r="M306" s="192" t="n">
        <f aca="false">SUM(M6:M305)</f>
        <v>500180</v>
      </c>
      <c r="N306" s="191"/>
      <c r="O306" s="191"/>
    </row>
    <row r="308" customFormat="false" ht="15" hidden="false" customHeight="true" outlineLevel="0" collapsed="false">
      <c r="A308" s="139"/>
      <c r="D308" s="139" t="s">
        <v>187</v>
      </c>
      <c r="E308" s="118"/>
      <c r="F308" s="119"/>
      <c r="G308" s="139" t="s">
        <v>188</v>
      </c>
      <c r="H308" s="118"/>
      <c r="I308" s="119"/>
      <c r="J308" s="119"/>
      <c r="K308" s="118"/>
      <c r="L308" s="119"/>
      <c r="M308" s="119"/>
      <c r="N308" s="119"/>
    </row>
    <row r="309">
      <c r="D309" s="0">
        <v>301</v>
      </c>
      <c r="E309" t="s">
        <v>71</v>
      </c>
      <c r="F309" t="s">
        <v>49</v>
      </c>
      <c r="G309" t="s">
        <v>77</v>
      </c>
      <c r="H309" t="s">
        <v>83</v>
      </c>
      <c r="I309" t="s">
        <v>112</v>
      </c>
      <c r="J309" t="s">
        <v>116</v>
      </c>
      <c r="L309" s="0">
        <v>5</v>
      </c>
      <c r="N309" t="s">
        <v>219</v>
      </c>
    </row>
    <row r="310">
      <c r="D310" s="0">
        <v>302</v>
      </c>
      <c r="E310" t="s">
        <v>65</v>
      </c>
      <c r="F310" t="s">
        <v>48</v>
      </c>
      <c r="G310" t="s">
        <v>77</v>
      </c>
      <c r="H310" t="s">
        <v>84</v>
      </c>
      <c r="I310" t="s">
        <v>112</v>
      </c>
      <c r="J310" t="s">
        <v>116</v>
      </c>
      <c r="L310" s="0">
        <v>8</v>
      </c>
      <c r="N310" t="s">
        <v>219</v>
      </c>
    </row>
    <row r="311">
      <c r="D311" s="0">
        <v>303</v>
      </c>
      <c r="E311" t="s">
        <v>65</v>
      </c>
      <c r="F311" t="s">
        <v>48</v>
      </c>
      <c r="G311" t="s">
        <v>77</v>
      </c>
      <c r="H311" t="s">
        <v>83</v>
      </c>
      <c r="I311" t="s">
        <v>112</v>
      </c>
      <c r="J311" t="s">
        <v>116</v>
      </c>
      <c r="L311" s="0">
        <v>8</v>
      </c>
      <c r="N311" t="s">
        <v>219</v>
      </c>
    </row>
  </sheetData>
  <mergeCells count="1">
    <mergeCell ref="D1:M1"/>
  </mergeCells>
  <dataValidations count="6">
    <dataValidation allowBlank="true" errorStyle="stop" operator="between" showDropDown="false" showErrorMessage="true" showInputMessage="false" sqref="N6:N305" type="list">
      <formula1>"جديد,مستلم,ملاحظات"</formula1>
      <formula2>0</formula2>
    </dataValidation>
    <dataValidation allowBlank="true" errorStyle="stop" operator="between" showDropDown="false" showErrorMessage="false" showInputMessage="false" sqref="G6:G305" type="list">
      <formula1>"XS,S,M,L,XL,2XL,3XL,4XL,5XL,6XL,7XL"</formula1>
      <formula2>0</formula2>
    </dataValidation>
    <dataValidation allowBlank="true" errorStyle="stop" operator="between" showDropDown="false" showErrorMessage="false" showInputMessage="false" sqref="E6:E305" type="list">
      <formula1>بيانات!$D$2:$M$2</formula1>
      <formula2>0</formula2>
    </dataValidation>
    <dataValidation allowBlank="true" errorStyle="stop" operator="between" showDropDown="false" showErrorMessage="false" showInputMessage="false" sqref="F6:F305" type="list">
      <formula1>بيانات!$D$1:$W$1</formula1>
      <formula2>0</formula2>
    </dataValidation>
    <dataValidation allowBlank="true" errorStyle="stop" operator="between" showDropDown="false" showErrorMessage="false" showInputMessage="false" sqref="H6:H305" type="list">
      <formula1>بيانات!$D$5:$E$5</formula1>
      <formula2>0</formula2>
    </dataValidation>
    <dataValidation allowBlank="true" errorStyle="stop" operator="between" showDropDown="false" showErrorMessage="false" showInputMessage="false" sqref="I6:I305" type="list">
      <formula1>بيانات!$D$6:$E$6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2026-03-12T07:45:54Z</dcterms:created>
  <dc:creator>openpyxl</dc:creator>
  <dc:description/>
  <dc:language>en-US</dc:language>
  <cp:lastModifiedBy>Mohamed Ismail Ahmed</cp:lastModifiedBy>
  <dcterms:modified xsi:type="dcterms:W3CDTF">2026-03-14T18:18:45Z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